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442820C1-87B0-45C5-BBD0-043204896788}" xr6:coauthVersionLast="47" xr6:coauthVersionMax="47" xr10:uidLastSave="{00000000-0000-0000-0000-000000000000}"/>
  <bookViews>
    <workbookView xWindow="135" yWindow="300" windowWidth="28680" windowHeight="15180" tabRatio="500" activeTab="4" xr2:uid="{00000000-000D-0000-FFFF-FFFF00000000}"/>
  </bookViews>
  <sheets>
    <sheet name="読んで使い方" sheetId="1" r:id="rId1"/>
    <sheet name="工程表_日単位" sheetId="2" r:id="rId2"/>
    <sheet name="工程表_週単位" sheetId="3" r:id="rId3"/>
    <sheet name="工程表_月単位" sheetId="4" r:id="rId4"/>
    <sheet name="複数現場一括" sheetId="5" r:id="rId5"/>
  </sheets>
  <definedNames>
    <definedName name="_xlnm.Print_Titles" localSheetId="3">工程表_月単位!$B:$H,工程表_月単位!$9:$9</definedName>
    <definedName name="_xlnm.Print_Titles" localSheetId="2">工程表_週単位!$B:$H,工程表_週単位!$9:$10</definedName>
    <definedName name="_xlnm.Print_Titles" localSheetId="1">工程表_日単位!$B:$H,工程表_日単位!$9:$11</definedName>
    <definedName name="Print_Titles_0" localSheetId="3">工程表_月単位!$9:$9,工程表_月単位!$B:$H</definedName>
    <definedName name="Print_Titles_0" localSheetId="2">工程表_週単位!$9:$10,工程表_週単位!$B:$H</definedName>
    <definedName name="Print_Titles_0" localSheetId="1">工程表_日単位!$9:$11,工程表_日単位!$B:$H</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S7" i="5" l="1"/>
  <c r="R7" i="5"/>
  <c r="Q7" i="5"/>
  <c r="P7" i="5"/>
  <c r="O7" i="5"/>
  <c r="N7" i="5"/>
  <c r="M7" i="5"/>
  <c r="L7" i="5"/>
  <c r="K7" i="5"/>
  <c r="J7" i="5"/>
  <c r="I7" i="5"/>
  <c r="H7" i="5"/>
  <c r="T9" i="4"/>
  <c r="S9" i="4"/>
  <c r="R9" i="4"/>
  <c r="Q9" i="4"/>
  <c r="P9" i="4"/>
  <c r="O9" i="4"/>
  <c r="N9" i="4"/>
  <c r="M9" i="4"/>
  <c r="L9" i="4"/>
  <c r="K9" i="4"/>
  <c r="J9" i="4"/>
  <c r="I9" i="4"/>
  <c r="AH9" i="3"/>
  <c r="AG9" i="3"/>
  <c r="AF9" i="3"/>
  <c r="AE9" i="3"/>
  <c r="AD9" i="3"/>
  <c r="AC9" i="3"/>
  <c r="AB9" i="3"/>
  <c r="AA9" i="3"/>
  <c r="Z9" i="3"/>
  <c r="Y9" i="3"/>
  <c r="X9" i="3"/>
  <c r="W9" i="3"/>
  <c r="V9" i="3"/>
  <c r="U9" i="3"/>
  <c r="T9" i="3"/>
  <c r="S9" i="3"/>
  <c r="R9" i="3"/>
  <c r="Q9" i="3"/>
  <c r="P9" i="3"/>
  <c r="O9" i="3"/>
  <c r="N9" i="3"/>
  <c r="M9" i="3"/>
  <c r="L9" i="3"/>
  <c r="K9" i="3"/>
  <c r="J9" i="3"/>
  <c r="I9" i="3"/>
  <c r="BP11" i="2"/>
  <c r="BO11" i="2"/>
  <c r="BN11" i="2"/>
  <c r="BM11" i="2"/>
  <c r="BL11" i="2"/>
  <c r="BK11" i="2"/>
  <c r="BJ11" i="2"/>
  <c r="BI11" i="2"/>
  <c r="BH11" i="2"/>
  <c r="BG11" i="2"/>
  <c r="BF11" i="2"/>
  <c r="BE11" i="2"/>
  <c r="BD11" i="2"/>
  <c r="BC11" i="2"/>
  <c r="BB11" i="2"/>
  <c r="BA11" i="2"/>
  <c r="AZ11" i="2"/>
  <c r="AY11" i="2"/>
  <c r="AX11" i="2"/>
  <c r="AW11" i="2"/>
  <c r="AV11" i="2"/>
  <c r="AU11" i="2"/>
  <c r="AT11" i="2"/>
  <c r="AS11" i="2"/>
  <c r="AR11" i="2"/>
  <c r="AQ11" i="2"/>
  <c r="AP11" i="2"/>
  <c r="AO11" i="2"/>
  <c r="AN11" i="2"/>
  <c r="AM11" i="2"/>
  <c r="AL11" i="2"/>
  <c r="AK11" i="2"/>
  <c r="AJ11" i="2"/>
  <c r="AI11" i="2"/>
  <c r="AH11" i="2"/>
  <c r="AG11" i="2"/>
  <c r="AF11" i="2"/>
  <c r="AE11" i="2"/>
  <c r="AD11" i="2"/>
  <c r="AC11" i="2"/>
  <c r="AB11" i="2"/>
  <c r="AA11" i="2"/>
  <c r="Z11" i="2"/>
  <c r="Y11" i="2"/>
  <c r="X11" i="2"/>
  <c r="W11" i="2"/>
  <c r="V11" i="2"/>
  <c r="U11" i="2"/>
  <c r="T11" i="2"/>
  <c r="S11" i="2"/>
  <c r="R11" i="2"/>
  <c r="Q11" i="2"/>
  <c r="P11" i="2"/>
  <c r="O11" i="2"/>
  <c r="N11" i="2"/>
  <c r="M11" i="2"/>
  <c r="L11" i="2"/>
  <c r="K11" i="2"/>
  <c r="J11" i="2"/>
  <c r="I11" i="2"/>
  <c r="BP10" i="2"/>
  <c r="BO10" i="2"/>
  <c r="BN10" i="2"/>
  <c r="BM10" i="2"/>
  <c r="BL10" i="2"/>
  <c r="BK10" i="2"/>
  <c r="BJ10" i="2"/>
  <c r="BI10" i="2"/>
  <c r="BH10" i="2"/>
  <c r="BG10" i="2"/>
  <c r="BF10" i="2"/>
  <c r="BE10" i="2"/>
  <c r="BD10" i="2"/>
  <c r="BC10" i="2"/>
  <c r="BB10" i="2"/>
  <c r="BA10" i="2"/>
  <c r="AZ10" i="2"/>
  <c r="AY10" i="2"/>
  <c r="AX10" i="2"/>
  <c r="AW10" i="2"/>
  <c r="AV10" i="2"/>
  <c r="AU10" i="2"/>
  <c r="AT10" i="2"/>
  <c r="AS10" i="2"/>
  <c r="AR10" i="2"/>
  <c r="AQ10" i="2"/>
  <c r="AP10" i="2"/>
  <c r="AO10" i="2"/>
  <c r="AN10" i="2"/>
  <c r="AM10" i="2"/>
  <c r="AL10" i="2"/>
  <c r="AK10" i="2"/>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BP9" i="2"/>
  <c r="BO9" i="2"/>
  <c r="BN9" i="2"/>
  <c r="BM9" i="2"/>
  <c r="BL9" i="2"/>
  <c r="BK9" i="2"/>
  <c r="BJ9" i="2"/>
  <c r="BI9" i="2"/>
  <c r="BH9" i="2"/>
  <c r="BG9" i="2"/>
  <c r="BF9" i="2"/>
  <c r="BE9" i="2"/>
  <c r="BD9" i="2"/>
  <c r="BC9" i="2"/>
  <c r="BB9" i="2"/>
  <c r="BA9" i="2"/>
  <c r="AZ9" i="2"/>
  <c r="AY9" i="2"/>
  <c r="AX9" i="2"/>
  <c r="AW9" i="2"/>
  <c r="AV9" i="2"/>
  <c r="AU9" i="2"/>
  <c r="AT9" i="2"/>
  <c r="AS9" i="2"/>
  <c r="AR9" i="2"/>
  <c r="AQ9" i="2"/>
  <c r="AP9" i="2"/>
  <c r="AO9" i="2"/>
  <c r="AN9" i="2"/>
  <c r="AM9" i="2"/>
  <c r="AL9" i="2"/>
  <c r="AK9" i="2"/>
  <c r="AJ9" i="2"/>
  <c r="AI9" i="2"/>
  <c r="AH9" i="2"/>
  <c r="AG9" i="2"/>
  <c r="AF9" i="2"/>
  <c r="AE9" i="2"/>
  <c r="AD9" i="2"/>
  <c r="AC9" i="2"/>
  <c r="AB9" i="2"/>
  <c r="AA9" i="2"/>
  <c r="Z9" i="2"/>
  <c r="Y9" i="2"/>
  <c r="X9" i="2"/>
  <c r="W9" i="2"/>
  <c r="V9" i="2"/>
  <c r="U9" i="2"/>
  <c r="T9" i="2"/>
  <c r="S9" i="2"/>
  <c r="R9" i="2"/>
  <c r="Q9" i="2"/>
  <c r="P9" i="2"/>
  <c r="O9" i="2"/>
  <c r="N9" i="2"/>
  <c r="M9" i="2"/>
  <c r="L9" i="2"/>
  <c r="K9" i="2"/>
  <c r="J9" i="2"/>
  <c r="I9" i="2"/>
</calcChain>
</file>

<file path=xl/sharedStrings.xml><?xml version="1.0" encoding="utf-8"?>
<sst xmlns="http://schemas.openxmlformats.org/spreadsheetml/2006/main" count="197" uniqueCount="146">
  <si>
    <t>使い方ガイド</t>
  </si>
  <si>
    <t>工程表（バーチャート）</t>
  </si>
  <si>
    <t>■ シート構成（このファイルの中身）</t>
  </si>
  <si>
    <t>①</t>
  </si>
  <si>
    <r>
      <rPr>
        <b/>
        <sz val="10"/>
        <color rgb="FFA88A45"/>
        <rFont val="Noto Sans CJK SC"/>
        <family val="2"/>
        <charset val="1"/>
      </rPr>
      <t>工程表</t>
    </r>
    <r>
      <rPr>
        <b/>
        <sz val="10"/>
        <color rgb="FFA88A45"/>
        <rFont val="游ゴシック"/>
        <family val="3"/>
        <charset val="128"/>
      </rPr>
      <t>_</t>
    </r>
    <r>
      <rPr>
        <b/>
        <sz val="10"/>
        <color rgb="FFA88A45"/>
        <rFont val="Noto Sans CJK SC"/>
        <family val="2"/>
        <charset val="1"/>
      </rPr>
      <t>日単位</t>
    </r>
  </si>
  <si>
    <r>
      <rPr>
        <sz val="10"/>
        <color rgb="FF1A1A1A"/>
        <rFont val="Noto Sans CJK SC"/>
        <family val="2"/>
        <charset val="1"/>
      </rPr>
      <t>短期現場向け（最大</t>
    </r>
    <r>
      <rPr>
        <sz val="10"/>
        <color rgb="FF1A1A1A"/>
        <rFont val="游ゴシック"/>
        <family val="3"/>
        <charset val="128"/>
      </rPr>
      <t>60</t>
    </r>
    <r>
      <rPr>
        <sz val="10"/>
        <color rgb="FF1A1A1A"/>
        <rFont val="Noto Sans CJK SC"/>
        <family val="2"/>
        <charset val="1"/>
      </rPr>
      <t>日）。起算日を入れると日付・曜日が自動表示。土日は色分け、雨天・休工も日別に記録できる。内装工事や改修工事の細かい日割り管理に。</t>
    </r>
  </si>
  <si>
    <t>②</t>
  </si>
  <si>
    <r>
      <rPr>
        <b/>
        <sz val="10"/>
        <color rgb="FFA88A45"/>
        <rFont val="Noto Sans CJK SC"/>
        <family val="2"/>
        <charset val="1"/>
      </rPr>
      <t>工程表</t>
    </r>
    <r>
      <rPr>
        <b/>
        <sz val="10"/>
        <color rgb="FFA88A45"/>
        <rFont val="游ゴシック"/>
        <family val="3"/>
        <charset val="128"/>
      </rPr>
      <t>_</t>
    </r>
    <r>
      <rPr>
        <b/>
        <sz val="10"/>
        <color rgb="FFA88A45"/>
        <rFont val="Noto Sans CJK SC"/>
        <family val="2"/>
        <charset val="1"/>
      </rPr>
      <t>週単位</t>
    </r>
  </si>
  <si>
    <r>
      <rPr>
        <sz val="10"/>
        <color rgb="FF1A1A1A"/>
        <rFont val="Noto Sans CJK SC"/>
        <family val="2"/>
        <charset val="1"/>
      </rPr>
      <t>中期現場向け（最大</t>
    </r>
    <r>
      <rPr>
        <sz val="10"/>
        <color rgb="FF1A1A1A"/>
        <rFont val="游ゴシック"/>
        <family val="3"/>
        <charset val="128"/>
      </rPr>
      <t>26</t>
    </r>
    <r>
      <rPr>
        <sz val="10"/>
        <color rgb="FF1A1A1A"/>
        <rFont val="Noto Sans CJK SC"/>
        <family val="2"/>
        <charset val="1"/>
      </rPr>
      <t>週／約</t>
    </r>
    <r>
      <rPr>
        <sz val="10"/>
        <color rgb="FF1A1A1A"/>
        <rFont val="游ゴシック"/>
        <family val="3"/>
        <charset val="128"/>
      </rPr>
      <t>6</t>
    </r>
    <r>
      <rPr>
        <sz val="10"/>
        <color rgb="FF1A1A1A"/>
        <rFont val="Noto Sans CJK SC"/>
        <family val="2"/>
        <charset val="1"/>
      </rPr>
      <t>ヶ月）。週ごとの大まかな工程管理。新築工事・大規模改修の標準的な使い方。</t>
    </r>
  </si>
  <si>
    <t>③</t>
  </si>
  <si>
    <r>
      <rPr>
        <b/>
        <sz val="10"/>
        <color rgb="FFA88A45"/>
        <rFont val="Noto Sans CJK SC"/>
        <family val="2"/>
        <charset val="1"/>
      </rPr>
      <t>工程表</t>
    </r>
    <r>
      <rPr>
        <b/>
        <sz val="10"/>
        <color rgb="FFA88A45"/>
        <rFont val="游ゴシック"/>
        <family val="3"/>
        <charset val="128"/>
      </rPr>
      <t>_</t>
    </r>
    <r>
      <rPr>
        <b/>
        <sz val="10"/>
        <color rgb="FFA88A45"/>
        <rFont val="Noto Sans CJK SC"/>
        <family val="2"/>
        <charset val="1"/>
      </rPr>
      <t>月単位</t>
    </r>
  </si>
  <si>
    <r>
      <rPr>
        <sz val="10"/>
        <color rgb="FF1A1A1A"/>
        <rFont val="Noto Sans CJK SC"/>
        <family val="2"/>
        <charset val="1"/>
      </rPr>
      <t>長期現場向け（最大</t>
    </r>
    <r>
      <rPr>
        <sz val="10"/>
        <color rgb="FF1A1A1A"/>
        <rFont val="游ゴシック"/>
        <family val="3"/>
        <charset val="128"/>
      </rPr>
      <t>12</t>
    </r>
    <r>
      <rPr>
        <sz val="10"/>
        <color rgb="FF1A1A1A"/>
        <rFont val="Noto Sans CJK SC"/>
        <family val="2"/>
        <charset val="1"/>
      </rPr>
      <t>ヶ月）。年度をまたぐ大型案件や、ざっくり工程を見渡したいとき用。</t>
    </r>
  </si>
  <si>
    <t>④</t>
  </si>
  <si>
    <t>複数現場一括</t>
  </si>
  <si>
    <r>
      <rPr>
        <sz val="10"/>
        <color rgb="FF1A1A1A"/>
        <rFont val="Noto Sans CJK SC"/>
        <family val="2"/>
        <charset val="1"/>
      </rPr>
      <t>複数現場を一覧で見たい経営者・管理者向け。月単位で</t>
    </r>
    <r>
      <rPr>
        <sz val="10"/>
        <color rgb="FF1A1A1A"/>
        <rFont val="游ゴシック"/>
        <family val="3"/>
        <charset val="128"/>
      </rPr>
      <t>12</t>
    </r>
    <r>
      <rPr>
        <sz val="10"/>
        <color rgb="FF1A1A1A"/>
        <rFont val="Noto Sans CJK SC"/>
        <family val="2"/>
        <charset val="1"/>
      </rPr>
      <t>ヶ月分の現場全体を一視で把握できる。</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</si>
  <si>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</si>
  <si>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</si>
  <si>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粒度を選ぶ</t>
  </si>
  <si>
    <t>現場の期間に合わせて、日／週／月のシートを選ぶ。短期は日、半年規模は週、年度ものは月。</t>
  </si>
  <si>
    <t>STEP 2</t>
  </si>
  <si>
    <t>起算日を入力</t>
  </si>
  <si>
    <t>上部の「起算日」セルに日付を入れると、日付列のヘッダーが自動で連番になる。</t>
  </si>
  <si>
    <t>STEP 3</t>
  </si>
  <si>
    <t>現場情報・作業を入力</t>
  </si>
  <si>
    <r>
      <rPr>
        <sz val="10"/>
        <color rgb="FF1A1A1A"/>
        <rFont val="Noto Sans CJK SC"/>
        <family val="2"/>
        <charset val="1"/>
      </rPr>
      <t>現場名・工期・発注者・現場代理人を上部に。各行に作業名・担当業者・担当者・開始日・終了日・進捗</t>
    </r>
    <r>
      <rPr>
        <sz val="10"/>
        <color rgb="FF1A1A1A"/>
        <rFont val="游ゴシック"/>
        <family val="3"/>
        <charset val="128"/>
      </rPr>
      <t>%</t>
    </r>
    <r>
      <rPr>
        <sz val="10"/>
        <color rgb="FF1A1A1A"/>
        <rFont val="Noto Sans CJK SC"/>
        <family val="2"/>
        <charset val="1"/>
      </rPr>
      <t>を入れる。</t>
    </r>
  </si>
  <si>
    <t>STEP 4</t>
  </si>
  <si>
    <t>バーを塗る</t>
  </si>
  <si>
    <t>該当する日付セルを選択して、ホーム→塗りつぶしの色（ゴールド）でバーを表示。完了は緑、遅延は赤と色分けして使うと一目で状況がわかる。</t>
  </si>
  <si>
    <t>■ 自動でやってくれること</t>
  </si>
  <si>
    <t>📅</t>
  </si>
  <si>
    <t>日付ヘッダー自動更新</t>
  </si>
  <si>
    <t>起算日を入れると、日／週／月のヘッダーが自動で連番になる。手書きの面倒なし。</t>
  </si>
  <si>
    <t>📆</t>
  </si>
  <si>
    <t>曜日自動表示</t>
  </si>
  <si>
    <t>日単位シートでは曜日（月～日）が自動表示。</t>
  </si>
  <si>
    <t>🔵</t>
  </si>
  <si>
    <t>土曜日の自動色分け</t>
  </si>
  <si>
    <t>土曜の列が薄い青で自動表示。週末がパッと分かる。</t>
  </si>
  <si>
    <t>🔴</t>
  </si>
  <si>
    <t>日曜日の自動色分け</t>
  </si>
  <si>
    <t>日曜の列が薄い赤で自動表示。</t>
  </si>
  <si>
    <t>☂️</t>
  </si>
  <si>
    <t>雨天・休工マーク</t>
  </si>
  <si>
    <t>雨天・休工行に「雨」「休」と入れるとグレーで自動表示。出来高計算の根拠資料にも。</t>
  </si>
  <si>
    <t>⭐</t>
  </si>
  <si>
    <t>マイルストーン強調</t>
  </si>
  <si>
    <t>マイルストーン行に「★」「◆」を入れると黄色で自動強調。重要日（着工・上棟・竣工等）を見える化。</t>
  </si>
  <si>
    <t>■ 運用のコツ</t>
  </si>
  <si>
    <t>💡</t>
  </si>
  <si>
    <t>色で状況管理</t>
  </si>
  <si>
    <r>
      <rPr>
        <sz val="10"/>
        <color rgb="FF1A1A1A"/>
        <rFont val="Noto Sans CJK SC"/>
        <family val="2"/>
        <charset val="1"/>
      </rPr>
      <t>予定バー＝ゴールド、完了＝緑、遅延＝赤の</t>
    </r>
    <r>
      <rPr>
        <sz val="10"/>
        <color rgb="FF1A1A1A"/>
        <rFont val="游ゴシック"/>
        <family val="3"/>
        <charset val="128"/>
      </rPr>
      <t>3</t>
    </r>
    <r>
      <rPr>
        <sz val="10"/>
        <color rgb="FF1A1A1A"/>
        <rFont val="Noto Sans CJK SC"/>
        <family val="2"/>
        <charset val="1"/>
      </rPr>
      <t>色運用が一番見やすい。凡例も用意済み。</t>
    </r>
  </si>
  <si>
    <t>朝礼で活用</t>
  </si>
  <si>
    <r>
      <rPr>
        <sz val="10"/>
        <color rgb="FF1A1A1A"/>
        <rFont val="Noto Sans CJK SC"/>
        <family val="2"/>
        <charset val="1"/>
      </rPr>
      <t>月単位シートを印刷して、朝礼ボードに貼っておくと現場全員の状況共有がラク。</t>
    </r>
    <r>
      <rPr>
        <sz val="10"/>
        <color rgb="FF1A1A1A"/>
        <rFont val="游ゴシック"/>
        <family val="3"/>
        <charset val="128"/>
      </rPr>
      <t>A3</t>
    </r>
    <r>
      <rPr>
        <sz val="10"/>
        <color rgb="FF1A1A1A"/>
        <rFont val="Noto Sans CJK SC"/>
        <family val="2"/>
        <charset val="1"/>
      </rPr>
      <t>印刷推奨。</t>
    </r>
  </si>
  <si>
    <t>発注者への報告に</t>
  </si>
  <si>
    <r>
      <rPr>
        <sz val="10"/>
        <color rgb="FF1A1A1A"/>
        <rFont val="Noto Sans CJK SC"/>
        <family val="2"/>
        <charset val="1"/>
      </rPr>
      <t>複数現場一括シートで、月初に</t>
    </r>
    <r>
      <rPr>
        <sz val="10"/>
        <color rgb="FF1A1A1A"/>
        <rFont val="游ゴシック"/>
        <family val="3"/>
        <charset val="128"/>
      </rPr>
      <t>1</t>
    </r>
    <r>
      <rPr>
        <sz val="10"/>
        <color rgb="FF1A1A1A"/>
        <rFont val="Noto Sans CJK SC"/>
        <family val="2"/>
        <charset val="1"/>
      </rPr>
      <t>枚にまとめて経営報告。経営者の判断材料になる。</t>
    </r>
  </si>
  <si>
    <t>過去の振り返りに</t>
  </si>
  <si>
    <t>雨天・休工の記録を残しておくと、次年度の工期計算や、追加工事の交渉材料に使える。</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</si>
  <si>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</si>
  <si>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</si>
  <si>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</si>
  <si>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</si>
  <si>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</si>
  <si>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</si>
  <si>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</si>
  <si>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</si>
  <si>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</si>
  <si>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</si>
  <si>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</si>
  <si>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</si>
  <si>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</si>
  <si>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</si>
  <si>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・自社の工程管理業務に使用する／自社用にカスタマイズして使う／社内で共有して使う／印刷して現場掲示する。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</si>
  <si>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</si>
  <si>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
・違法行為、関係法令に違反する目的での使用は固く禁止します。</t>
  </si>
  <si>
    <t>免責事項</t>
  </si>
  <si>
    <t>本テンプレートはあくまで工程管理を補助するツールであり、実際の工期遅延・施工不良等のいかなる損害についても、提供元は一切の責任を負いません。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</si>
  <si>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</si>
  <si>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</si>
  <si>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</si>
  <si>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</si>
  <si>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</si>
  <si>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</si>
  <si>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r>
      <rPr>
        <b/>
        <sz val="18"/>
        <color rgb="FF1A1A1A"/>
        <rFont val="Noto Sans CJK SC"/>
        <family val="2"/>
        <charset val="1"/>
      </rPr>
      <t>工程表（日単位／最大</t>
    </r>
    <r>
      <rPr>
        <b/>
        <sz val="18"/>
        <color rgb="FF1A1A1A"/>
        <rFont val="游ゴシック"/>
        <family val="3"/>
        <charset val="128"/>
      </rPr>
      <t>60</t>
    </r>
    <r>
      <rPr>
        <b/>
        <sz val="18"/>
        <color rgb="FF1A1A1A"/>
        <rFont val="Noto Sans CJK SC"/>
        <family val="2"/>
        <charset val="1"/>
      </rPr>
      <t>日）</t>
    </r>
  </si>
  <si>
    <t>MIZUKOSHI</t>
  </si>
  <si>
    <t>現場名</t>
  </si>
  <si>
    <t>工期</t>
  </si>
  <si>
    <t>発注者</t>
  </si>
  <si>
    <t>現場代理人</t>
  </si>
  <si>
    <t>起算日</t>
  </si>
  <si>
    <t>← 起算日を入れると日付ヘッダーが自動で更新</t>
  </si>
  <si>
    <t>No.</t>
  </si>
  <si>
    <t>作業名</t>
  </si>
  <si>
    <t>担当業者</t>
  </si>
  <si>
    <t>担当者</t>
  </si>
  <si>
    <t>開始日</t>
  </si>
  <si>
    <t>終了日</t>
  </si>
  <si>
    <t>進捗</t>
  </si>
  <si>
    <t>雨天・休工</t>
  </si>
  <si>
    <t>マイルストーン</t>
  </si>
  <si>
    <t>凡例：</t>
  </si>
  <si>
    <t>予定バー</t>
  </si>
  <si>
    <t>完了</t>
  </si>
  <si>
    <t>遅延</t>
  </si>
  <si>
    <r>
      <rPr>
        <sz val="9"/>
        <color rgb="FF1A1A1A"/>
        <rFont val="Noto Sans CJK SC"/>
        <family val="2"/>
        <charset val="1"/>
      </rPr>
      <t>雨</t>
    </r>
    <r>
      <rPr>
        <sz val="9"/>
        <color rgb="FF1A1A1A"/>
        <rFont val="游ゴシック"/>
        <family val="3"/>
        <charset val="128"/>
      </rPr>
      <t>/</t>
    </r>
    <r>
      <rPr>
        <sz val="9"/>
        <color rgb="FF1A1A1A"/>
        <rFont val="Noto Sans CJK SC"/>
        <family val="2"/>
        <charset val="1"/>
      </rPr>
      <t>休</t>
    </r>
  </si>
  <si>
    <t>★/◆</t>
  </si>
  <si>
    <t>土曜</t>
  </si>
  <si>
    <t>日曜</t>
  </si>
  <si>
    <t>Provided by MIZUKOSHI  /  kensetsu-temple.com</t>
  </si>
  <si>
    <r>
      <rPr>
        <b/>
        <sz val="18"/>
        <color rgb="FF1A1A1A"/>
        <rFont val="Noto Sans CJK SC"/>
        <family val="2"/>
        <charset val="1"/>
      </rPr>
      <t>工程表（週単位／最大</t>
    </r>
    <r>
      <rPr>
        <b/>
        <sz val="18"/>
        <color rgb="FF1A1A1A"/>
        <rFont val="游ゴシック"/>
        <family val="3"/>
        <charset val="128"/>
      </rPr>
      <t>26</t>
    </r>
    <r>
      <rPr>
        <b/>
        <sz val="18"/>
        <color rgb="FF1A1A1A"/>
        <rFont val="Noto Sans CJK SC"/>
        <family val="2"/>
        <charset val="1"/>
      </rPr>
      <t>週）</t>
    </r>
  </si>
  <si>
    <t>← 起算日（月曜推奨）を入れると週ヘッダーが自動更新</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</si>
  <si>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</si>
  <si>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</si>
  <si>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</si>
  <si>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</si>
  <si>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</si>
  <si>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</si>
  <si>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</si>
  <si>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</si>
  <si>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</si>
  <si>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</si>
  <si>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</si>
  <si>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</si>
  <si>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</si>
  <si>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</si>
  <si>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</si>
  <si>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</si>
  <si>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</si>
  <si>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</si>
  <si>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</si>
  <si>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</si>
  <si>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</si>
  <si>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</si>
  <si>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</si>
  <si>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</si>
  <si>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</si>
  <si>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</si>
  <si>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r>
      <rPr>
        <b/>
        <sz val="18"/>
        <color rgb="FF1A1A1A"/>
        <rFont val="Noto Sans CJK SC"/>
        <family val="2"/>
        <charset val="1"/>
      </rPr>
      <t>工程表（月単位／最大</t>
    </r>
    <r>
      <rPr>
        <b/>
        <sz val="18"/>
        <color rgb="FF1A1A1A"/>
        <rFont val="游ゴシック"/>
        <family val="3"/>
        <charset val="128"/>
      </rPr>
      <t>12</t>
    </r>
    <r>
      <rPr>
        <b/>
        <sz val="18"/>
        <color rgb="FF1A1A1A"/>
        <rFont val="Noto Sans CJK SC"/>
        <family val="2"/>
        <charset val="1"/>
      </rPr>
      <t>ヶ月）</t>
    </r>
  </si>
  <si>
    <t>起算月</t>
  </si>
  <si>
    <r>
      <rPr>
        <i/>
        <sz val="9"/>
        <color rgb="FF595959"/>
        <rFont val="Noto Sans CJK SC"/>
        <family val="2"/>
        <charset val="1"/>
      </rPr>
      <t>← 起算月（毎月</t>
    </r>
    <r>
      <rPr>
        <i/>
        <sz val="9"/>
        <color rgb="FF595959"/>
        <rFont val="游ゴシック"/>
        <family val="3"/>
        <charset val="128"/>
      </rPr>
      <t>1</t>
    </r>
    <r>
      <rPr>
        <i/>
        <sz val="9"/>
        <color rgb="FF595959"/>
        <rFont val="Noto Sans CJK SC"/>
        <family val="2"/>
        <charset val="1"/>
      </rPr>
      <t>日推奨）を入れると月ヘッダーが自動更新</t>
    </r>
  </si>
  <si>
    <t>複数現場 一括工程表（月単位）</t>
  </si>
  <si>
    <t>← 起算月を入れると月ヘッダーが自動更新</t>
  </si>
  <si>
    <t>ステータス</t>
  </si>
  <si>
    <t>着工日</t>
  </si>
  <si>
    <t>竣工予定</t>
  </si>
  <si>
    <t>施工期間</t>
  </si>
  <si>
    <t>完工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</si>
</sst>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
  </numFmts>
  <fonts count="33">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b/>
      <sz val="14"/>
      <color rgb="FFFFFFFF"/>
      <name val="游ゴシック"/>
      <family val="3"/>
      <charset val="128"/>
    </font>
    <font>
      <b/>
      <sz val="10"/>
      <color rgb="FFA88A45"/>
      <name val="Noto Sans CJK SC"/>
      <family val="2"/>
      <charset val="1"/>
    </font>
    <font>
      <b/>
      <sz val="10"/>
      <color rgb="FFA88A45"/>
      <name val="游ゴシック"/>
      <family val="3"/>
      <charset val="128"/>
    </font>
    <font>
      <sz val="10"/>
      <color rgb="FF1A1A1A"/>
      <name val="Noto Sans CJK SC"/>
      <family val="2"/>
      <charset val="1"/>
    </font>
    <font>
      <sz val="10"/>
      <color rgb="FF1A1A1A"/>
      <name val="游ゴシック"/>
      <family val="3"/>
      <charset val="128"/>
    </font>
    <font>
      <b/>
      <sz val="11"/>
      <color rgb="FF1A1A1A"/>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8"/>
      <color rgb="FF1A1A1A"/>
      <name val="游ゴシック"/>
      <family val="3"/>
      <charset val="128"/>
    </font>
    <font>
      <i/>
      <sz val="9"/>
      <color rgb="FF595959"/>
      <name val="Noto Sans CJK SC"/>
      <family val="2"/>
      <charset val="1"/>
    </font>
    <font>
      <b/>
      <sz val="10"/>
      <color rgb="FFFFFFFF"/>
      <name val="游ゴシック"/>
      <family val="3"/>
      <charset val="128"/>
    </font>
    <font>
      <b/>
      <sz val="10"/>
      <color rgb="FFFFFFFF"/>
      <name val="Noto Sans CJK SC"/>
      <family val="2"/>
      <charset val="1"/>
    </font>
    <font>
      <sz val="8"/>
      <color rgb="FF1A1A1A"/>
      <name val="游ゴシック"/>
      <family val="3"/>
      <charset val="128"/>
    </font>
    <font>
      <b/>
      <sz val="8"/>
      <color rgb="FF1A1A1A"/>
      <name val="游ゴシック"/>
      <family val="3"/>
      <charset val="128"/>
    </font>
    <font>
      <sz val="9"/>
      <color rgb="FF1A1A1A"/>
      <name val="游ゴシック"/>
      <family val="3"/>
      <charset val="128"/>
    </font>
    <font>
      <sz val="8"/>
      <name val="游ゴシック"/>
      <family val="3"/>
      <charset val="128"/>
    </font>
    <font>
      <sz val="8"/>
      <color rgb="FF595959"/>
      <name val="游ゴシック"/>
      <family val="3"/>
      <charset val="128"/>
    </font>
    <font>
      <b/>
      <sz val="10"/>
      <color rgb="FF1A1A1A"/>
      <name val="游ゴシック"/>
      <family val="3"/>
      <charset val="128"/>
    </font>
    <font>
      <sz val="9"/>
      <color rgb="FF1A1A1A"/>
      <name val="Noto Sans CJK SC"/>
      <family val="2"/>
      <charset val="1"/>
    </font>
    <font>
      <i/>
      <sz val="8"/>
      <color rgb="FF808080"/>
      <name val="游ゴシック"/>
      <family val="3"/>
      <charset val="128"/>
    </font>
    <font>
      <b/>
      <sz val="9"/>
      <color rgb="FF1A1A1A"/>
      <name val="游ゴシック"/>
      <family val="3"/>
      <charset val="128"/>
    </font>
    <font>
      <sz val="9"/>
      <name val="游ゴシック"/>
      <family val="3"/>
      <charset val="128"/>
    </font>
    <font>
      <i/>
      <sz val="9"/>
      <color rgb="FF595959"/>
      <name val="游ゴシック"/>
      <family val="3"/>
      <charset val="128"/>
    </font>
    <font>
      <sz val="6"/>
      <name val="ＭＳ Ｐゴシック"/>
      <family val="3"/>
      <charset val="128"/>
    </font>
  </fonts>
  <fills count="12">
    <fill>
      <patternFill patternType="none"/>
    </fill>
    <fill>
      <patternFill patternType="gray125"/>
    </fill>
    <fill>
      <patternFill patternType="solid">
        <fgColor rgb="FFC9A961"/>
        <bgColor rgb="FFA88A45"/>
      </patternFill>
    </fill>
    <fill>
      <patternFill patternType="solid">
        <fgColor rgb="FFEDE0BC"/>
        <bgColor rgb="FFFCE4D6"/>
      </patternFill>
    </fill>
    <fill>
      <patternFill patternType="solid">
        <fgColor rgb="FF1A1A1A"/>
        <bgColor rgb="FF003300"/>
      </patternFill>
    </fill>
    <fill>
      <patternFill patternType="solid">
        <fgColor rgb="FFF5F5F5"/>
        <bgColor rgb="FFFFFFFF"/>
      </patternFill>
    </fill>
    <fill>
      <patternFill patternType="solid">
        <fgColor rgb="FF70AD47"/>
        <bgColor rgb="FF99CC00"/>
      </patternFill>
    </fill>
    <fill>
      <patternFill patternType="solid">
        <fgColor rgb="FFE74C3C"/>
        <bgColor rgb="FF993366"/>
      </patternFill>
    </fill>
    <fill>
      <patternFill patternType="solid">
        <fgColor rgb="FFD9D9D9"/>
        <bgColor rgb="FFEDE0BC"/>
      </patternFill>
    </fill>
    <fill>
      <patternFill patternType="solid">
        <fgColor rgb="FFFFC000"/>
        <bgColor rgb="FFFF9900"/>
      </patternFill>
    </fill>
    <fill>
      <patternFill patternType="solid">
        <fgColor rgb="FFDDEBF7"/>
        <bgColor rgb="FFF5F5F5"/>
      </patternFill>
    </fill>
    <fill>
      <patternFill patternType="solid">
        <fgColor rgb="FFFCE4D6"/>
        <bgColor rgb="FFEDE0BC"/>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53">
    <xf numFmtId="0" fontId="0" fillId="0" borderId="0" xfId="0"/>
    <xf numFmtId="0" fontId="20" fillId="4" borderId="2" xfId="0" applyFont="1" applyFill="1" applyBorder="1" applyAlignment="1">
      <alignment horizontal="center" vertical="center" wrapText="1"/>
    </xf>
    <xf numFmtId="0" fontId="19" fillId="4" borderId="2" xfId="0" applyFont="1" applyFill="1" applyBorder="1" applyAlignment="1">
      <alignment horizontal="center" vertical="center" wrapText="1"/>
    </xf>
    <xf numFmtId="0" fontId="18" fillId="0" borderId="0" xfId="0" applyFont="1" applyAlignment="1">
      <alignment horizontal="left" vertical="center" wrapText="1"/>
    </xf>
    <xf numFmtId="0" fontId="3" fillId="5"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5" fillId="5" borderId="1" xfId="0" applyFont="1" applyFill="1" applyBorder="1" applyAlignment="1">
      <alignment horizontal="left" vertical="center" wrapText="1"/>
    </xf>
    <xf numFmtId="0" fontId="7" fillId="0" borderId="1" xfId="0" applyFont="1" applyBorder="1" applyAlignment="1">
      <alignment horizontal="left" vertical="center" wrapText="1"/>
    </xf>
    <xf numFmtId="0" fontId="11"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4" borderId="1" xfId="0" applyFont="1" applyFill="1" applyBorder="1" applyAlignment="1">
      <alignment horizontal="center" vertical="center" wrapText="1"/>
    </xf>
    <xf numFmtId="0" fontId="5" fillId="5" borderId="1" xfId="0" applyFont="1" applyFill="1" applyBorder="1" applyAlignment="1">
      <alignment horizontal="left" vertical="center" wrapText="1"/>
    </xf>
    <xf numFmtId="0" fontId="7" fillId="0" borderId="1" xfId="0" applyFont="1" applyBorder="1" applyAlignment="1">
      <alignment horizontal="left" vertical="top" wrapText="1"/>
    </xf>
    <xf numFmtId="0" fontId="10" fillId="0" borderId="1" xfId="0" applyFont="1" applyBorder="1" applyAlignment="1">
      <alignment horizontal="center" vertical="center" wrapText="1"/>
    </xf>
    <xf numFmtId="0" fontId="6" fillId="0" borderId="0" xfId="0" applyFont="1" applyAlignment="1">
      <alignment horizontal="right" vertical="center"/>
    </xf>
    <xf numFmtId="0" fontId="3" fillId="5"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4" fontId="8" fillId="0" borderId="1" xfId="0" applyNumberFormat="1" applyFont="1" applyBorder="1" applyAlignment="1">
      <alignment horizontal="center" vertical="center" wrapText="1"/>
    </xf>
    <xf numFmtId="0" fontId="19" fillId="4" borderId="2" xfId="0" applyFont="1" applyFill="1" applyBorder="1" applyAlignment="1">
      <alignment horizontal="center" vertical="center" wrapText="1"/>
    </xf>
    <xf numFmtId="0" fontId="20" fillId="4" borderId="2" xfId="0" applyFont="1" applyFill="1" applyBorder="1" applyAlignment="1">
      <alignment horizontal="center" vertical="center" wrapText="1"/>
    </xf>
    <xf numFmtId="176" fontId="21"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3" fillId="0" borderId="1" xfId="0" applyFont="1" applyBorder="1" applyAlignment="1">
      <alignment horizontal="center" vertical="center" wrapText="1"/>
    </xf>
    <xf numFmtId="176" fontId="23" fillId="0" borderId="1"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0" applyFont="1" applyBorder="1" applyAlignment="1">
      <alignment horizontal="center" vertical="center" wrapText="1"/>
    </xf>
    <xf numFmtId="0" fontId="27" fillId="0" borderId="0" xfId="0" applyFont="1" applyAlignment="1">
      <alignment horizontal="right" vertical="center"/>
    </xf>
    <xf numFmtId="0" fontId="27" fillId="2" borderId="1" xfId="0"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7" fillId="8"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7" fillId="10" borderId="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177" fontId="8" fillId="0" borderId="1" xfId="0" applyNumberFormat="1" applyFont="1" applyBorder="1" applyAlignment="1">
      <alignment horizontal="center" vertical="center" wrapText="1"/>
    </xf>
    <xf numFmtId="177" fontId="19" fillId="4" borderId="2" xfId="0" applyNumberFormat="1" applyFont="1" applyFill="1" applyBorder="1" applyAlignment="1">
      <alignment horizontal="center" vertical="center" wrapText="1"/>
    </xf>
    <xf numFmtId="14" fontId="23" fillId="0" borderId="1" xfId="0" applyNumberFormat="1" applyFont="1" applyBorder="1" applyAlignment="1">
      <alignment horizontal="center" vertical="center" wrapText="1"/>
    </xf>
    <xf numFmtId="0" fontId="3" fillId="3" borderId="1" xfId="0" applyFont="1" applyFill="1" applyBorder="1" applyAlignment="1">
      <alignment horizontal="center" vertical="center" wrapText="1"/>
    </xf>
    <xf numFmtId="0" fontId="28" fillId="0" borderId="0" xfId="0" applyFont="1" applyAlignment="1">
      <alignment horizontal="center"/>
    </xf>
    <xf numFmtId="0" fontId="27" fillId="9" borderId="1" xfId="0" applyFont="1" applyFill="1" applyBorder="1" applyAlignment="1">
      <alignment horizontal="center" vertical="center" wrapText="1"/>
    </xf>
  </cellXfs>
  <cellStyles count="1">
    <cellStyle name="標準" xfId="0" builtinId="0"/>
  </cellStyles>
  <dxfs count="1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D9D9D9"/>
        </patternFill>
      </fill>
    </dxf>
    <dxf>
      <fill>
        <patternFill>
          <bgColor rgb="FFD9D9D9"/>
        </patternFill>
      </fill>
    </dxf>
    <dxf>
      <fill>
        <patternFill>
          <bgColor rgb="FFFCE4D6"/>
        </patternFill>
      </fill>
    </dxf>
    <dxf>
      <fill>
        <patternFill>
          <bgColor rgb="FFDDEBF7"/>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5F5F5"/>
      <rgbColor rgb="FFDDEBF7"/>
      <rgbColor rgb="FF660066"/>
      <rgbColor rgb="FFC9A961"/>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CE4D6"/>
      <rgbColor rgb="FF99CCFF"/>
      <rgbColor rgb="FFFF99CC"/>
      <rgbColor rgb="FFCC99FF"/>
      <rgbColor rgb="FFEDE0BC"/>
      <rgbColor rgb="FF3366FF"/>
      <rgbColor rgb="FF33CCCC"/>
      <rgbColor rgb="FF99CC00"/>
      <rgbColor rgb="FFFFC000"/>
      <rgbColor rgb="FFFF9900"/>
      <rgbColor rgb="FFE74C3C"/>
      <rgbColor rgb="FF595959"/>
      <rgbColor rgb="FFA88A45"/>
      <rgbColor rgb="FF003366"/>
      <rgbColor rgb="FF70AD47"/>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59"/>
  <sheetViews>
    <sheetView showGridLines="0" topLeftCell="A46" zoomScaleNormal="100" workbookViewId="0"/>
  </sheetViews>
  <sheetFormatPr defaultColWidth="8.7109375" defaultRowHeight="15"/>
  <cols>
    <col min="1" max="1" width="3" customWidth="1"/>
    <col min="2" max="2" width="12.2851562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49.5" customHeight="1">
      <c r="B6" s="17" t="s">
        <v>3</v>
      </c>
      <c r="C6" s="18" t="s">
        <v>4</v>
      </c>
      <c r="D6" s="19" t="s">
        <v>5</v>
      </c>
    </row>
    <row r="7" spans="2:4" ht="49.5" customHeight="1">
      <c r="B7" s="17" t="s">
        <v>6</v>
      </c>
      <c r="C7" s="18" t="s">
        <v>7</v>
      </c>
      <c r="D7" s="19" t="s">
        <v>8</v>
      </c>
    </row>
    <row r="8" spans="2:4" ht="49.5" customHeight="1">
      <c r="B8" s="17" t="s">
        <v>9</v>
      </c>
      <c r="C8" s="18" t="s">
        <v>10</v>
      </c>
      <c r="D8" s="19" t="s">
        <v>11</v>
      </c>
    </row>
    <row r="9" spans="2:4" ht="49.5" customHeight="1">
      <c r="B9" s="17" t="s">
        <v>12</v>
      </c>
      <c r="C9" s="18" t="s">
        <v>13</v>
      </c>
      <c r="D9" s="19" t="s">
        <v>14</v>
      </c>
    </row>
    <row r="10" spans="2:4" ht="12" customHeight="1"/>
    <row r="11" spans="2:4" ht="27.75" customHeight="1">
      <c r="B11" s="13" t="s">
        <v>15</v>
      </c>
      <c r="C11" s="13"/>
      <c r="D11" s="13"/>
    </row>
    <row r="12" spans="2:4" ht="51.75" customHeight="1">
      <c r="B12" s="17" t="s">
        <v>16</v>
      </c>
      <c r="C12" s="18" t="s">
        <v>17</v>
      </c>
      <c r="D12" s="19" t="s">
        <v>18</v>
      </c>
    </row>
    <row r="13" spans="2:4" ht="51.75" customHeight="1">
      <c r="B13" s="17" t="s">
        <v>19</v>
      </c>
      <c r="C13" s="18" t="s">
        <v>20</v>
      </c>
      <c r="D13" s="19" t="s">
        <v>21</v>
      </c>
    </row>
    <row r="14" spans="2:4" ht="51.75" customHeight="1">
      <c r="B14" s="17" t="s">
        <v>22</v>
      </c>
      <c r="C14" s="18" t="s">
        <v>23</v>
      </c>
      <c r="D14" s="19" t="s">
        <v>24</v>
      </c>
    </row>
    <row r="15" spans="2:4" ht="51.75" customHeight="1">
      <c r="B15" s="17" t="s">
        <v>25</v>
      </c>
      <c r="C15" s="18" t="s">
        <v>26</v>
      </c>
      <c r="D15" s="19" t="s">
        <v>27</v>
      </c>
    </row>
    <row r="16" spans="2:4" ht="12" customHeight="1"/>
    <row r="17" spans="2:4" ht="27.75" customHeight="1">
      <c r="B17" s="13" t="s">
        <v>28</v>
      </c>
      <c r="C17" s="13"/>
      <c r="D17" s="13"/>
    </row>
    <row r="18" spans="2:4" ht="30" customHeight="1">
      <c r="B18" s="20" t="s">
        <v>29</v>
      </c>
      <c r="C18" s="18" t="s">
        <v>30</v>
      </c>
      <c r="D18" s="19" t="s">
        <v>31</v>
      </c>
    </row>
    <row r="19" spans="2:4" ht="30" customHeight="1">
      <c r="B19" s="20" t="s">
        <v>32</v>
      </c>
      <c r="C19" s="18" t="s">
        <v>33</v>
      </c>
      <c r="D19" s="19" t="s">
        <v>34</v>
      </c>
    </row>
    <row r="20" spans="2:4" ht="30" customHeight="1">
      <c r="B20" s="20" t="s">
        <v>35</v>
      </c>
      <c r="C20" s="18" t="s">
        <v>36</v>
      </c>
      <c r="D20" s="19" t="s">
        <v>37</v>
      </c>
    </row>
    <row r="21" spans="2:4" ht="30" customHeight="1">
      <c r="B21" s="20" t="s">
        <v>38</v>
      </c>
      <c r="C21" s="18" t="s">
        <v>39</v>
      </c>
      <c r="D21" s="19" t="s">
        <v>40</v>
      </c>
    </row>
    <row r="22" spans="2:4" ht="30" customHeight="1">
      <c r="B22" s="20" t="s">
        <v>41</v>
      </c>
      <c r="C22" s="18" t="s">
        <v>42</v>
      </c>
      <c r="D22" s="19" t="s">
        <v>43</v>
      </c>
    </row>
    <row r="23" spans="2:4" ht="30" customHeight="1">
      <c r="B23" s="20" t="s">
        <v>44</v>
      </c>
      <c r="C23" s="18" t="s">
        <v>45</v>
      </c>
      <c r="D23" s="19" t="s">
        <v>46</v>
      </c>
    </row>
    <row r="24" spans="2:4" ht="12" customHeight="1"/>
    <row r="25" spans="2:4" ht="27.75" customHeight="1">
      <c r="B25" s="13" t="s">
        <v>47</v>
      </c>
      <c r="C25" s="13"/>
      <c r="D25" s="13"/>
    </row>
    <row r="26" spans="2:4" ht="36" customHeight="1">
      <c r="B26" s="20" t="s">
        <v>48</v>
      </c>
      <c r="C26" s="18" t="s">
        <v>49</v>
      </c>
      <c r="D26" s="19" t="s">
        <v>50</v>
      </c>
    </row>
    <row r="27" spans="2:4" ht="36" customHeight="1">
      <c r="B27" s="20" t="s">
        <v>48</v>
      </c>
      <c r="C27" s="18" t="s">
        <v>51</v>
      </c>
      <c r="D27" s="19" t="s">
        <v>52</v>
      </c>
    </row>
    <row r="28" spans="2:4" ht="36" customHeight="1">
      <c r="B28" s="20" t="s">
        <v>48</v>
      </c>
      <c r="C28" s="18" t="s">
        <v>53</v>
      </c>
      <c r="D28" s="19" t="s">
        <v>54</v>
      </c>
    </row>
    <row r="29" spans="2:4" ht="36" customHeight="1">
      <c r="B29" s="20" t="s">
        <v>48</v>
      </c>
      <c r="C29" s="18" t="s">
        <v>55</v>
      </c>
      <c r="D29" s="19" t="s">
        <v>56</v>
      </c>
    </row>
    <row r="31" spans="2:4" ht="3.75" customHeight="1">
      <c r="B31" s="16"/>
      <c r="C31" s="16"/>
      <c r="D31" s="16"/>
    </row>
    <row r="32" spans="2:4" ht="12" customHeight="1"/>
    <row r="33" spans="2:4" ht="31.5" customHeight="1">
      <c r="B33" s="13" t="s">
        <v>57</v>
      </c>
      <c r="C33" s="13"/>
      <c r="D33" s="13"/>
    </row>
    <row r="34" spans="2:4" ht="30" customHeight="1">
      <c r="B34" s="12" t="s">
        <v>58</v>
      </c>
      <c r="C34" s="12"/>
      <c r="D34" s="12"/>
    </row>
    <row r="35" spans="2:4" ht="21.75" customHeight="1">
      <c r="B35" s="18" t="s">
        <v>59</v>
      </c>
      <c r="C35" s="11" t="s">
        <v>60</v>
      </c>
      <c r="D35" s="11"/>
    </row>
    <row r="36" spans="2:4" ht="21.75" customHeight="1">
      <c r="B36" s="18" t="s">
        <v>61</v>
      </c>
      <c r="C36" s="11" t="s">
        <v>62</v>
      </c>
      <c r="D36" s="11"/>
    </row>
    <row r="37" spans="2:4" ht="21.75" customHeight="1">
      <c r="B37" s="18" t="s">
        <v>63</v>
      </c>
      <c r="C37" s="11" t="s">
        <v>64</v>
      </c>
      <c r="D37" s="11"/>
    </row>
    <row r="38" spans="2:4" ht="21.75" customHeight="1">
      <c r="B38" s="18" t="s">
        <v>65</v>
      </c>
      <c r="C38" s="11" t="s">
        <v>66</v>
      </c>
      <c r="D38" s="11"/>
    </row>
    <row r="39" spans="2:4" ht="9.75" customHeight="1"/>
    <row r="40" spans="2:4" ht="27.75" customHeight="1">
      <c r="B40" s="13" t="s">
        <v>67</v>
      </c>
      <c r="C40" s="13"/>
      <c r="D40" s="13"/>
    </row>
    <row r="41" spans="2:4" ht="24" customHeight="1">
      <c r="B41" s="10" t="s">
        <v>68</v>
      </c>
      <c r="C41" s="10"/>
      <c r="D41" s="10"/>
    </row>
    <row r="42" spans="2:4" ht="27.75" customHeight="1">
      <c r="B42" s="9" t="s">
        <v>69</v>
      </c>
      <c r="C42" s="9"/>
      <c r="D42" s="9"/>
    </row>
    <row r="43" spans="2:4" ht="24" customHeight="1">
      <c r="B43" s="10" t="s">
        <v>70</v>
      </c>
      <c r="C43" s="10"/>
      <c r="D43" s="10"/>
    </row>
    <row r="44" spans="2:4" ht="27.75" customHeight="1">
      <c r="B44" s="9" t="s">
        <v>71</v>
      </c>
      <c r="C44" s="9"/>
      <c r="D44" s="9"/>
    </row>
    <row r="45" spans="2:4" ht="24" customHeight="1">
      <c r="B45" s="10" t="s">
        <v>72</v>
      </c>
      <c r="C45" s="10"/>
      <c r="D45" s="10"/>
    </row>
    <row r="46" spans="2:4" ht="72" customHeight="1">
      <c r="B46" s="9" t="s">
        <v>73</v>
      </c>
      <c r="C46" s="9"/>
      <c r="D46" s="9"/>
    </row>
    <row r="47" spans="2:4" ht="24" customHeight="1">
      <c r="B47" s="10" t="s">
        <v>74</v>
      </c>
      <c r="C47" s="10"/>
      <c r="D47" s="10"/>
    </row>
    <row r="48" spans="2:4" ht="27.75" customHeight="1">
      <c r="B48" s="9" t="s">
        <v>75</v>
      </c>
      <c r="C48" s="9"/>
      <c r="D48" s="9"/>
    </row>
    <row r="49" spans="2:4" ht="9.75" customHeight="1"/>
    <row r="50" spans="2:4" ht="27.75" customHeight="1">
      <c r="B50" s="13" t="s">
        <v>76</v>
      </c>
      <c r="C50" s="13"/>
      <c r="D50" s="13"/>
    </row>
    <row r="51" spans="2:4" ht="60" customHeight="1">
      <c r="B51" s="9" t="s">
        <v>77</v>
      </c>
      <c r="C51" s="9"/>
      <c r="D51" s="9"/>
    </row>
    <row r="52" spans="2:4" ht="9.75" customHeight="1"/>
    <row r="53" spans="2:4" ht="24" customHeight="1">
      <c r="B53" s="13" t="s">
        <v>78</v>
      </c>
      <c r="C53" s="13"/>
      <c r="D53" s="13"/>
    </row>
    <row r="54" spans="2:4" ht="36" customHeight="1">
      <c r="B54" s="9" t="s">
        <v>79</v>
      </c>
      <c r="C54" s="9"/>
      <c r="D54" s="9"/>
    </row>
    <row r="56" spans="2:4" ht="3.75" customHeight="1">
      <c r="B56" s="16"/>
      <c r="C56" s="16"/>
      <c r="D56" s="16"/>
    </row>
    <row r="57" spans="2:4" ht="7.5" customHeight="1"/>
    <row r="58" spans="2:4" ht="21.75" customHeight="1">
      <c r="B58" s="8" t="s">
        <v>80</v>
      </c>
      <c r="C58" s="8"/>
      <c r="D58" s="8"/>
    </row>
    <row r="59" spans="2:4" ht="18" customHeight="1">
      <c r="B59" s="7" t="s">
        <v>81</v>
      </c>
      <c r="C59" s="7"/>
      <c r="D59" s="7"/>
    </row>
  </sheetData>
  <mergeCells count="26">
    <mergeCell ref="B59:D59"/>
    <mergeCell ref="B50:D50"/>
    <mergeCell ref="B51:D51"/>
    <mergeCell ref="B53:D53"/>
    <mergeCell ref="B54:D54"/>
    <mergeCell ref="B58:D58"/>
    <mergeCell ref="B44:D44"/>
    <mergeCell ref="B45:D45"/>
    <mergeCell ref="B46:D46"/>
    <mergeCell ref="B47:D47"/>
    <mergeCell ref="B48:D48"/>
    <mergeCell ref="C38:D38"/>
    <mergeCell ref="B40:D40"/>
    <mergeCell ref="B41:D41"/>
    <mergeCell ref="B42:D42"/>
    <mergeCell ref="B43:D43"/>
    <mergeCell ref="B33:D33"/>
    <mergeCell ref="B34:D34"/>
    <mergeCell ref="C35:D35"/>
    <mergeCell ref="C36:D36"/>
    <mergeCell ref="C37:D37"/>
    <mergeCell ref="B2:C2"/>
    <mergeCell ref="B5:D5"/>
    <mergeCell ref="B11:D11"/>
    <mergeCell ref="B17:D17"/>
    <mergeCell ref="B25:D25"/>
  </mergeCells>
  <phoneticPr fontId="32"/>
  <pageMargins left="0.3" right="0.3" top="0.4" bottom="0.4"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P43"/>
  <sheetViews>
    <sheetView showGridLines="0" zoomScaleNormal="100" workbookViewId="0">
      <pane xSplit="8" ySplit="11" topLeftCell="I12" activePane="bottomRight" state="frozen"/>
      <selection pane="topRight" activeCell="I1" sqref="I1"/>
      <selection pane="bottomLeft" activeCell="A12" sqref="A12"/>
      <selection pane="bottomRight"/>
    </sheetView>
  </sheetViews>
  <sheetFormatPr defaultColWidth="8.7109375" defaultRowHeight="15"/>
  <cols>
    <col min="1" max="1" width="2" customWidth="1"/>
    <col min="2" max="2" width="9" bestFit="1" customWidth="1"/>
    <col min="3" max="3" width="22" customWidth="1"/>
    <col min="4" max="4" width="16" customWidth="1"/>
    <col min="5" max="5" width="12" customWidth="1"/>
    <col min="6" max="6" width="11" customWidth="1"/>
    <col min="7" max="7" width="14.28515625" bestFit="1" customWidth="1"/>
    <col min="8" max="8" width="6" bestFit="1" customWidth="1"/>
    <col min="9" max="68" width="3.140625" customWidth="1"/>
  </cols>
  <sheetData>
    <row r="2" spans="2:68" ht="31.5" customHeight="1">
      <c r="B2" s="14" t="s">
        <v>82</v>
      </c>
      <c r="C2" s="14"/>
      <c r="D2" s="14"/>
      <c r="E2" s="14"/>
      <c r="F2" s="14"/>
      <c r="BP2" s="21" t="s">
        <v>83</v>
      </c>
    </row>
    <row r="3" spans="2:68" ht="3.75"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row>
    <row r="4" spans="2:68" ht="7.5" customHeight="1"/>
    <row r="5" spans="2:68" ht="24" customHeight="1">
      <c r="B5" s="22" t="s">
        <v>84</v>
      </c>
      <c r="C5" s="6"/>
      <c r="D5" s="6"/>
      <c r="E5" s="6"/>
      <c r="F5" s="6"/>
      <c r="G5" s="22" t="s">
        <v>85</v>
      </c>
      <c r="H5" s="5"/>
      <c r="I5" s="5"/>
      <c r="J5" s="5"/>
      <c r="K5" s="5"/>
    </row>
    <row r="6" spans="2:68" ht="24" customHeight="1">
      <c r="B6" s="22" t="s">
        <v>86</v>
      </c>
      <c r="C6" s="6"/>
      <c r="D6" s="6"/>
      <c r="E6" s="6"/>
      <c r="F6" s="6"/>
      <c r="G6" s="22" t="s">
        <v>87</v>
      </c>
      <c r="H6" s="6"/>
      <c r="I6" s="6"/>
      <c r="J6" s="6"/>
      <c r="K6" s="6"/>
    </row>
    <row r="7" spans="2:68" ht="24" customHeight="1">
      <c r="B7" s="4" t="s">
        <v>88</v>
      </c>
      <c r="C7" s="4"/>
      <c r="D7" s="25"/>
      <c r="E7" s="3" t="s">
        <v>89</v>
      </c>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2:68" ht="6" customHeight="1"/>
    <row r="9" spans="2:68" ht="21.75" customHeight="1">
      <c r="B9" s="2" t="s">
        <v>90</v>
      </c>
      <c r="C9" s="1" t="s">
        <v>91</v>
      </c>
      <c r="D9" s="1" t="s">
        <v>92</v>
      </c>
      <c r="E9" s="1" t="s">
        <v>93</v>
      </c>
      <c r="F9" s="1" t="s">
        <v>94</v>
      </c>
      <c r="G9" s="1" t="s">
        <v>95</v>
      </c>
      <c r="H9" s="1" t="s">
        <v>96</v>
      </c>
      <c r="I9" s="28" t="str">
        <f>IF($D$7="","",$D$7+0)</f>
        <v/>
      </c>
      <c r="J9" s="28" t="str">
        <f>IF($D$7="","",$D$7+1)</f>
        <v/>
      </c>
      <c r="K9" s="28" t="str">
        <f>IF($D$7="","",$D$7+2)</f>
        <v/>
      </c>
      <c r="L9" s="28" t="str">
        <f>IF($D$7="","",$D$7+3)</f>
        <v/>
      </c>
      <c r="M9" s="28" t="str">
        <f>IF($D$7="","",$D$7+4)</f>
        <v/>
      </c>
      <c r="N9" s="28" t="str">
        <f>IF($D$7="","",$D$7+5)</f>
        <v/>
      </c>
      <c r="O9" s="28" t="str">
        <f>IF($D$7="","",$D$7+6)</f>
        <v/>
      </c>
      <c r="P9" s="28" t="str">
        <f>IF($D$7="","",$D$7+7)</f>
        <v/>
      </c>
      <c r="Q9" s="28" t="str">
        <f>IF($D$7="","",$D$7+8)</f>
        <v/>
      </c>
      <c r="R9" s="28" t="str">
        <f>IF($D$7="","",$D$7+9)</f>
        <v/>
      </c>
      <c r="S9" s="28" t="str">
        <f>IF($D$7="","",$D$7+10)</f>
        <v/>
      </c>
      <c r="T9" s="28" t="str">
        <f>IF($D$7="","",$D$7+11)</f>
        <v/>
      </c>
      <c r="U9" s="28" t="str">
        <f>IF($D$7="","",$D$7+12)</f>
        <v/>
      </c>
      <c r="V9" s="28" t="str">
        <f>IF($D$7="","",$D$7+13)</f>
        <v/>
      </c>
      <c r="W9" s="28" t="str">
        <f>IF($D$7="","",$D$7+14)</f>
        <v/>
      </c>
      <c r="X9" s="28" t="str">
        <f>IF($D$7="","",$D$7+15)</f>
        <v/>
      </c>
      <c r="Y9" s="28" t="str">
        <f>IF($D$7="","",$D$7+16)</f>
        <v/>
      </c>
      <c r="Z9" s="28" t="str">
        <f>IF($D$7="","",$D$7+17)</f>
        <v/>
      </c>
      <c r="AA9" s="28" t="str">
        <f>IF($D$7="","",$D$7+18)</f>
        <v/>
      </c>
      <c r="AB9" s="28" t="str">
        <f>IF($D$7="","",$D$7+19)</f>
        <v/>
      </c>
      <c r="AC9" s="28" t="str">
        <f>IF($D$7="","",$D$7+20)</f>
        <v/>
      </c>
      <c r="AD9" s="28" t="str">
        <f>IF($D$7="","",$D$7+21)</f>
        <v/>
      </c>
      <c r="AE9" s="28" t="str">
        <f>IF($D$7="","",$D$7+22)</f>
        <v/>
      </c>
      <c r="AF9" s="28" t="str">
        <f>IF($D$7="","",$D$7+23)</f>
        <v/>
      </c>
      <c r="AG9" s="28" t="str">
        <f>IF($D$7="","",$D$7+24)</f>
        <v/>
      </c>
      <c r="AH9" s="28" t="str">
        <f>IF($D$7="","",$D$7+25)</f>
        <v/>
      </c>
      <c r="AI9" s="28" t="str">
        <f>IF($D$7="","",$D$7+26)</f>
        <v/>
      </c>
      <c r="AJ9" s="28" t="str">
        <f>IF($D$7="","",$D$7+27)</f>
        <v/>
      </c>
      <c r="AK9" s="28" t="str">
        <f>IF($D$7="","",$D$7+28)</f>
        <v/>
      </c>
      <c r="AL9" s="28" t="str">
        <f>IF($D$7="","",$D$7+29)</f>
        <v/>
      </c>
      <c r="AM9" s="28" t="str">
        <f>IF($D$7="","",$D$7+30)</f>
        <v/>
      </c>
      <c r="AN9" s="28" t="str">
        <f>IF($D$7="","",$D$7+31)</f>
        <v/>
      </c>
      <c r="AO9" s="28" t="str">
        <f>IF($D$7="","",$D$7+32)</f>
        <v/>
      </c>
      <c r="AP9" s="28" t="str">
        <f>IF($D$7="","",$D$7+33)</f>
        <v/>
      </c>
      <c r="AQ9" s="28" t="str">
        <f>IF($D$7="","",$D$7+34)</f>
        <v/>
      </c>
      <c r="AR9" s="28" t="str">
        <f>IF($D$7="","",$D$7+35)</f>
        <v/>
      </c>
      <c r="AS9" s="28" t="str">
        <f>IF($D$7="","",$D$7+36)</f>
        <v/>
      </c>
      <c r="AT9" s="28" t="str">
        <f>IF($D$7="","",$D$7+37)</f>
        <v/>
      </c>
      <c r="AU9" s="28" t="str">
        <f>IF($D$7="","",$D$7+38)</f>
        <v/>
      </c>
      <c r="AV9" s="28" t="str">
        <f>IF($D$7="","",$D$7+39)</f>
        <v/>
      </c>
      <c r="AW9" s="28" t="str">
        <f>IF($D$7="","",$D$7+40)</f>
        <v/>
      </c>
      <c r="AX9" s="28" t="str">
        <f>IF($D$7="","",$D$7+41)</f>
        <v/>
      </c>
      <c r="AY9" s="28" t="str">
        <f>IF($D$7="","",$D$7+42)</f>
        <v/>
      </c>
      <c r="AZ9" s="28" t="str">
        <f>IF($D$7="","",$D$7+43)</f>
        <v/>
      </c>
      <c r="BA9" s="28" t="str">
        <f>IF($D$7="","",$D$7+44)</f>
        <v/>
      </c>
      <c r="BB9" s="28" t="str">
        <f>IF($D$7="","",$D$7+45)</f>
        <v/>
      </c>
      <c r="BC9" s="28" t="str">
        <f>IF($D$7="","",$D$7+46)</f>
        <v/>
      </c>
      <c r="BD9" s="28" t="str">
        <f>IF($D$7="","",$D$7+47)</f>
        <v/>
      </c>
      <c r="BE9" s="28" t="str">
        <f>IF($D$7="","",$D$7+48)</f>
        <v/>
      </c>
      <c r="BF9" s="28" t="str">
        <f>IF($D$7="","",$D$7+49)</f>
        <v/>
      </c>
      <c r="BG9" s="28" t="str">
        <f>IF($D$7="","",$D$7+50)</f>
        <v/>
      </c>
      <c r="BH9" s="28" t="str">
        <f>IF($D$7="","",$D$7+51)</f>
        <v/>
      </c>
      <c r="BI9" s="28" t="str">
        <f>IF($D$7="","",$D$7+52)</f>
        <v/>
      </c>
      <c r="BJ9" s="28" t="str">
        <f>IF($D$7="","",$D$7+53)</f>
        <v/>
      </c>
      <c r="BK9" s="28" t="str">
        <f>IF($D$7="","",$D$7+54)</f>
        <v/>
      </c>
      <c r="BL9" s="28" t="str">
        <f>IF($D$7="","",$D$7+55)</f>
        <v/>
      </c>
      <c r="BM9" s="28" t="str">
        <f>IF($D$7="","",$D$7+56)</f>
        <v/>
      </c>
      <c r="BN9" s="28" t="str">
        <f>IF($D$7="","",$D$7+57)</f>
        <v/>
      </c>
      <c r="BO9" s="28" t="str">
        <f>IF($D$7="","",$D$7+58)</f>
        <v/>
      </c>
      <c r="BP9" s="28" t="str">
        <f>IF($D$7="","",$D$7+59)</f>
        <v/>
      </c>
    </row>
    <row r="10" spans="2:68" ht="21.75" customHeight="1">
      <c r="B10" s="2"/>
      <c r="C10" s="2"/>
      <c r="D10" s="2"/>
      <c r="E10" s="2"/>
      <c r="F10" s="2"/>
      <c r="G10" s="2"/>
      <c r="H10" s="2"/>
      <c r="I10" s="29" t="str">
        <f>IF($D$7="","",DAY($D$7+0))</f>
        <v/>
      </c>
      <c r="J10" s="29" t="str">
        <f>IF($D$7="","",DAY($D$7+1))</f>
        <v/>
      </c>
      <c r="K10" s="29" t="str">
        <f>IF($D$7="","",DAY($D$7+2))</f>
        <v/>
      </c>
      <c r="L10" s="29" t="str">
        <f>IF($D$7="","",DAY($D$7+3))</f>
        <v/>
      </c>
      <c r="M10" s="29" t="str">
        <f>IF($D$7="","",DAY($D$7+4))</f>
        <v/>
      </c>
      <c r="N10" s="29" t="str">
        <f>IF($D$7="","",DAY($D$7+5))</f>
        <v/>
      </c>
      <c r="O10" s="29" t="str">
        <f>IF($D$7="","",DAY($D$7+6))</f>
        <v/>
      </c>
      <c r="P10" s="29" t="str">
        <f>IF($D$7="","",DAY($D$7+7))</f>
        <v/>
      </c>
      <c r="Q10" s="29" t="str">
        <f>IF($D$7="","",DAY($D$7+8))</f>
        <v/>
      </c>
      <c r="R10" s="29" t="str">
        <f>IF($D$7="","",DAY($D$7+9))</f>
        <v/>
      </c>
      <c r="S10" s="29" t="str">
        <f>IF($D$7="","",DAY($D$7+10))</f>
        <v/>
      </c>
      <c r="T10" s="29" t="str">
        <f>IF($D$7="","",DAY($D$7+11))</f>
        <v/>
      </c>
      <c r="U10" s="29" t="str">
        <f>IF($D$7="","",DAY($D$7+12))</f>
        <v/>
      </c>
      <c r="V10" s="29" t="str">
        <f>IF($D$7="","",DAY($D$7+13))</f>
        <v/>
      </c>
      <c r="W10" s="29" t="str">
        <f>IF($D$7="","",DAY($D$7+14))</f>
        <v/>
      </c>
      <c r="X10" s="29" t="str">
        <f>IF($D$7="","",DAY($D$7+15))</f>
        <v/>
      </c>
      <c r="Y10" s="29" t="str">
        <f>IF($D$7="","",DAY($D$7+16))</f>
        <v/>
      </c>
      <c r="Z10" s="29" t="str">
        <f>IF($D$7="","",DAY($D$7+17))</f>
        <v/>
      </c>
      <c r="AA10" s="29" t="str">
        <f>IF($D$7="","",DAY($D$7+18))</f>
        <v/>
      </c>
      <c r="AB10" s="29" t="str">
        <f>IF($D$7="","",DAY($D$7+19))</f>
        <v/>
      </c>
      <c r="AC10" s="29" t="str">
        <f>IF($D$7="","",DAY($D$7+20))</f>
        <v/>
      </c>
      <c r="AD10" s="29" t="str">
        <f>IF($D$7="","",DAY($D$7+21))</f>
        <v/>
      </c>
      <c r="AE10" s="29" t="str">
        <f>IF($D$7="","",DAY($D$7+22))</f>
        <v/>
      </c>
      <c r="AF10" s="29" t="str">
        <f>IF($D$7="","",DAY($D$7+23))</f>
        <v/>
      </c>
      <c r="AG10" s="29" t="str">
        <f>IF($D$7="","",DAY($D$7+24))</f>
        <v/>
      </c>
      <c r="AH10" s="29" t="str">
        <f>IF($D$7="","",DAY($D$7+25))</f>
        <v/>
      </c>
      <c r="AI10" s="29" t="str">
        <f>IF($D$7="","",DAY($D$7+26))</f>
        <v/>
      </c>
      <c r="AJ10" s="29" t="str">
        <f>IF($D$7="","",DAY($D$7+27))</f>
        <v/>
      </c>
      <c r="AK10" s="29" t="str">
        <f>IF($D$7="","",DAY($D$7+28))</f>
        <v/>
      </c>
      <c r="AL10" s="29" t="str">
        <f>IF($D$7="","",DAY($D$7+29))</f>
        <v/>
      </c>
      <c r="AM10" s="29" t="str">
        <f>IF($D$7="","",DAY($D$7+30))</f>
        <v/>
      </c>
      <c r="AN10" s="29" t="str">
        <f>IF($D$7="","",DAY($D$7+31))</f>
        <v/>
      </c>
      <c r="AO10" s="29" t="str">
        <f>IF($D$7="","",DAY($D$7+32))</f>
        <v/>
      </c>
      <c r="AP10" s="29" t="str">
        <f>IF($D$7="","",DAY($D$7+33))</f>
        <v/>
      </c>
      <c r="AQ10" s="29" t="str">
        <f>IF($D$7="","",DAY($D$7+34))</f>
        <v/>
      </c>
      <c r="AR10" s="29" t="str">
        <f>IF($D$7="","",DAY($D$7+35))</f>
        <v/>
      </c>
      <c r="AS10" s="29" t="str">
        <f>IF($D$7="","",DAY($D$7+36))</f>
        <v/>
      </c>
      <c r="AT10" s="29" t="str">
        <f>IF($D$7="","",DAY($D$7+37))</f>
        <v/>
      </c>
      <c r="AU10" s="29" t="str">
        <f>IF($D$7="","",DAY($D$7+38))</f>
        <v/>
      </c>
      <c r="AV10" s="29" t="str">
        <f>IF($D$7="","",DAY($D$7+39))</f>
        <v/>
      </c>
      <c r="AW10" s="29" t="str">
        <f>IF($D$7="","",DAY($D$7+40))</f>
        <v/>
      </c>
      <c r="AX10" s="29" t="str">
        <f>IF($D$7="","",DAY($D$7+41))</f>
        <v/>
      </c>
      <c r="AY10" s="29" t="str">
        <f>IF($D$7="","",DAY($D$7+42))</f>
        <v/>
      </c>
      <c r="AZ10" s="29" t="str">
        <f>IF($D$7="","",DAY($D$7+43))</f>
        <v/>
      </c>
      <c r="BA10" s="29" t="str">
        <f>IF($D$7="","",DAY($D$7+44))</f>
        <v/>
      </c>
      <c r="BB10" s="29" t="str">
        <f>IF($D$7="","",DAY($D$7+45))</f>
        <v/>
      </c>
      <c r="BC10" s="29" t="str">
        <f>IF($D$7="","",DAY($D$7+46))</f>
        <v/>
      </c>
      <c r="BD10" s="29" t="str">
        <f>IF($D$7="","",DAY($D$7+47))</f>
        <v/>
      </c>
      <c r="BE10" s="29" t="str">
        <f>IF($D$7="","",DAY($D$7+48))</f>
        <v/>
      </c>
      <c r="BF10" s="29" t="str">
        <f>IF($D$7="","",DAY($D$7+49))</f>
        <v/>
      </c>
      <c r="BG10" s="29" t="str">
        <f>IF($D$7="","",DAY($D$7+50))</f>
        <v/>
      </c>
      <c r="BH10" s="29" t="str">
        <f>IF($D$7="","",DAY($D$7+51))</f>
        <v/>
      </c>
      <c r="BI10" s="29" t="str">
        <f>IF($D$7="","",DAY($D$7+52))</f>
        <v/>
      </c>
      <c r="BJ10" s="29" t="str">
        <f>IF($D$7="","",DAY($D$7+53))</f>
        <v/>
      </c>
      <c r="BK10" s="29" t="str">
        <f>IF($D$7="","",DAY($D$7+54))</f>
        <v/>
      </c>
      <c r="BL10" s="29" t="str">
        <f>IF($D$7="","",DAY($D$7+55))</f>
        <v/>
      </c>
      <c r="BM10" s="29" t="str">
        <f>IF($D$7="","",DAY($D$7+56))</f>
        <v/>
      </c>
      <c r="BN10" s="29" t="str">
        <f>IF($D$7="","",DAY($D$7+57))</f>
        <v/>
      </c>
      <c r="BO10" s="29" t="str">
        <f>IF($D$7="","",DAY($D$7+58))</f>
        <v/>
      </c>
      <c r="BP10" s="29" t="str">
        <f>IF($D$7="","",DAY($D$7+59))</f>
        <v/>
      </c>
    </row>
    <row r="11" spans="2:68" ht="19.5" customHeight="1">
      <c r="B11" s="2"/>
      <c r="C11" s="2"/>
      <c r="D11" s="2"/>
      <c r="E11" s="2"/>
      <c r="F11" s="2"/>
      <c r="G11" s="2"/>
      <c r="H11" s="2"/>
      <c r="I11" s="30" t="str">
        <f>IF($D$7="","",CHOOSE(WEEKDAY($D$7+0),"日","月","火","水","木","金","土"))</f>
        <v/>
      </c>
      <c r="J11" s="30" t="str">
        <f>IF($D$7="","",CHOOSE(WEEKDAY($D$7+1),"日","月","火","水","木","金","土"))</f>
        <v/>
      </c>
      <c r="K11" s="30" t="str">
        <f>IF($D$7="","",CHOOSE(WEEKDAY($D$7+2),"日","月","火","水","木","金","土"))</f>
        <v/>
      </c>
      <c r="L11" s="30" t="str">
        <f>IF($D$7="","",CHOOSE(WEEKDAY($D$7+3),"日","月","火","水","木","金","土"))</f>
        <v/>
      </c>
      <c r="M11" s="30" t="str">
        <f>IF($D$7="","",CHOOSE(WEEKDAY($D$7+4),"日","月","火","水","木","金","土"))</f>
        <v/>
      </c>
      <c r="N11" s="30" t="str">
        <f>IF($D$7="","",CHOOSE(WEEKDAY($D$7+5),"日","月","火","水","木","金","土"))</f>
        <v/>
      </c>
      <c r="O11" s="30" t="str">
        <f>IF($D$7="","",CHOOSE(WEEKDAY($D$7+6),"日","月","火","水","木","金","土"))</f>
        <v/>
      </c>
      <c r="P11" s="30" t="str">
        <f>IF($D$7="","",CHOOSE(WEEKDAY($D$7+7),"日","月","火","水","木","金","土"))</f>
        <v/>
      </c>
      <c r="Q11" s="30" t="str">
        <f>IF($D$7="","",CHOOSE(WEEKDAY($D$7+8),"日","月","火","水","木","金","土"))</f>
        <v/>
      </c>
      <c r="R11" s="30" t="str">
        <f>IF($D$7="","",CHOOSE(WEEKDAY($D$7+9),"日","月","火","水","木","金","土"))</f>
        <v/>
      </c>
      <c r="S11" s="30" t="str">
        <f>IF($D$7="","",CHOOSE(WEEKDAY($D$7+10),"日","月","火","水","木","金","土"))</f>
        <v/>
      </c>
      <c r="T11" s="30" t="str">
        <f>IF($D$7="","",CHOOSE(WEEKDAY($D$7+11),"日","月","火","水","木","金","土"))</f>
        <v/>
      </c>
      <c r="U11" s="30" t="str">
        <f>IF($D$7="","",CHOOSE(WEEKDAY($D$7+12),"日","月","火","水","木","金","土"))</f>
        <v/>
      </c>
      <c r="V11" s="30" t="str">
        <f>IF($D$7="","",CHOOSE(WEEKDAY($D$7+13),"日","月","火","水","木","金","土"))</f>
        <v/>
      </c>
      <c r="W11" s="30" t="str">
        <f>IF($D$7="","",CHOOSE(WEEKDAY($D$7+14),"日","月","火","水","木","金","土"))</f>
        <v/>
      </c>
      <c r="X11" s="30" t="str">
        <f>IF($D$7="","",CHOOSE(WEEKDAY($D$7+15),"日","月","火","水","木","金","土"))</f>
        <v/>
      </c>
      <c r="Y11" s="30" t="str">
        <f>IF($D$7="","",CHOOSE(WEEKDAY($D$7+16),"日","月","火","水","木","金","土"))</f>
        <v/>
      </c>
      <c r="Z11" s="30" t="str">
        <f>IF($D$7="","",CHOOSE(WEEKDAY($D$7+17),"日","月","火","水","木","金","土"))</f>
        <v/>
      </c>
      <c r="AA11" s="30" t="str">
        <f>IF($D$7="","",CHOOSE(WEEKDAY($D$7+18),"日","月","火","水","木","金","土"))</f>
        <v/>
      </c>
      <c r="AB11" s="30" t="str">
        <f>IF($D$7="","",CHOOSE(WEEKDAY($D$7+19),"日","月","火","水","木","金","土"))</f>
        <v/>
      </c>
      <c r="AC11" s="30" t="str">
        <f>IF($D$7="","",CHOOSE(WEEKDAY($D$7+20),"日","月","火","水","木","金","土"))</f>
        <v/>
      </c>
      <c r="AD11" s="30" t="str">
        <f>IF($D$7="","",CHOOSE(WEEKDAY($D$7+21),"日","月","火","水","木","金","土"))</f>
        <v/>
      </c>
      <c r="AE11" s="30" t="str">
        <f>IF($D$7="","",CHOOSE(WEEKDAY($D$7+22),"日","月","火","水","木","金","土"))</f>
        <v/>
      </c>
      <c r="AF11" s="30" t="str">
        <f>IF($D$7="","",CHOOSE(WEEKDAY($D$7+23),"日","月","火","水","木","金","土"))</f>
        <v/>
      </c>
      <c r="AG11" s="30" t="str">
        <f>IF($D$7="","",CHOOSE(WEEKDAY($D$7+24),"日","月","火","水","木","金","土"))</f>
        <v/>
      </c>
      <c r="AH11" s="30" t="str">
        <f>IF($D$7="","",CHOOSE(WEEKDAY($D$7+25),"日","月","火","水","木","金","土"))</f>
        <v/>
      </c>
      <c r="AI11" s="30" t="str">
        <f>IF($D$7="","",CHOOSE(WEEKDAY($D$7+26),"日","月","火","水","木","金","土"))</f>
        <v/>
      </c>
      <c r="AJ11" s="30" t="str">
        <f>IF($D$7="","",CHOOSE(WEEKDAY($D$7+27),"日","月","火","水","木","金","土"))</f>
        <v/>
      </c>
      <c r="AK11" s="30" t="str">
        <f>IF($D$7="","",CHOOSE(WEEKDAY($D$7+28),"日","月","火","水","木","金","土"))</f>
        <v/>
      </c>
      <c r="AL11" s="30" t="str">
        <f>IF($D$7="","",CHOOSE(WEEKDAY($D$7+29),"日","月","火","水","木","金","土"))</f>
        <v/>
      </c>
      <c r="AM11" s="30" t="str">
        <f>IF($D$7="","",CHOOSE(WEEKDAY($D$7+30),"日","月","火","水","木","金","土"))</f>
        <v/>
      </c>
      <c r="AN11" s="30" t="str">
        <f>IF($D$7="","",CHOOSE(WEEKDAY($D$7+31),"日","月","火","水","木","金","土"))</f>
        <v/>
      </c>
      <c r="AO11" s="30" t="str">
        <f>IF($D$7="","",CHOOSE(WEEKDAY($D$7+32),"日","月","火","水","木","金","土"))</f>
        <v/>
      </c>
      <c r="AP11" s="30" t="str">
        <f>IF($D$7="","",CHOOSE(WEEKDAY($D$7+33),"日","月","火","水","木","金","土"))</f>
        <v/>
      </c>
      <c r="AQ11" s="30" t="str">
        <f>IF($D$7="","",CHOOSE(WEEKDAY($D$7+34),"日","月","火","水","木","金","土"))</f>
        <v/>
      </c>
      <c r="AR11" s="30" t="str">
        <f>IF($D$7="","",CHOOSE(WEEKDAY($D$7+35),"日","月","火","水","木","金","土"))</f>
        <v/>
      </c>
      <c r="AS11" s="30" t="str">
        <f>IF($D$7="","",CHOOSE(WEEKDAY($D$7+36),"日","月","火","水","木","金","土"))</f>
        <v/>
      </c>
      <c r="AT11" s="30" t="str">
        <f>IF($D$7="","",CHOOSE(WEEKDAY($D$7+37),"日","月","火","水","木","金","土"))</f>
        <v/>
      </c>
      <c r="AU11" s="30" t="str">
        <f>IF($D$7="","",CHOOSE(WEEKDAY($D$7+38),"日","月","火","水","木","金","土"))</f>
        <v/>
      </c>
      <c r="AV11" s="30" t="str">
        <f>IF($D$7="","",CHOOSE(WEEKDAY($D$7+39),"日","月","火","水","木","金","土"))</f>
        <v/>
      </c>
      <c r="AW11" s="30" t="str">
        <f>IF($D$7="","",CHOOSE(WEEKDAY($D$7+40),"日","月","火","水","木","金","土"))</f>
        <v/>
      </c>
      <c r="AX11" s="30" t="str">
        <f>IF($D$7="","",CHOOSE(WEEKDAY($D$7+41),"日","月","火","水","木","金","土"))</f>
        <v/>
      </c>
      <c r="AY11" s="30" t="str">
        <f>IF($D$7="","",CHOOSE(WEEKDAY($D$7+42),"日","月","火","水","木","金","土"))</f>
        <v/>
      </c>
      <c r="AZ11" s="30" t="str">
        <f>IF($D$7="","",CHOOSE(WEEKDAY($D$7+43),"日","月","火","水","木","金","土"))</f>
        <v/>
      </c>
      <c r="BA11" s="30" t="str">
        <f>IF($D$7="","",CHOOSE(WEEKDAY($D$7+44),"日","月","火","水","木","金","土"))</f>
        <v/>
      </c>
      <c r="BB11" s="30" t="str">
        <f>IF($D$7="","",CHOOSE(WEEKDAY($D$7+45),"日","月","火","水","木","金","土"))</f>
        <v/>
      </c>
      <c r="BC11" s="30" t="str">
        <f>IF($D$7="","",CHOOSE(WEEKDAY($D$7+46),"日","月","火","水","木","金","土"))</f>
        <v/>
      </c>
      <c r="BD11" s="30" t="str">
        <f>IF($D$7="","",CHOOSE(WEEKDAY($D$7+47),"日","月","火","水","木","金","土"))</f>
        <v/>
      </c>
      <c r="BE11" s="30" t="str">
        <f>IF($D$7="","",CHOOSE(WEEKDAY($D$7+48),"日","月","火","水","木","金","土"))</f>
        <v/>
      </c>
      <c r="BF11" s="30" t="str">
        <f>IF($D$7="","",CHOOSE(WEEKDAY($D$7+49),"日","月","火","水","木","金","土"))</f>
        <v/>
      </c>
      <c r="BG11" s="30" t="str">
        <f>IF($D$7="","",CHOOSE(WEEKDAY($D$7+50),"日","月","火","水","木","金","土"))</f>
        <v/>
      </c>
      <c r="BH11" s="30" t="str">
        <f>IF($D$7="","",CHOOSE(WEEKDAY($D$7+51),"日","月","火","水","木","金","土"))</f>
        <v/>
      </c>
      <c r="BI11" s="30" t="str">
        <f>IF($D$7="","",CHOOSE(WEEKDAY($D$7+52),"日","月","火","水","木","金","土"))</f>
        <v/>
      </c>
      <c r="BJ11" s="30" t="str">
        <f>IF($D$7="","",CHOOSE(WEEKDAY($D$7+53),"日","月","火","水","木","金","土"))</f>
        <v/>
      </c>
      <c r="BK11" s="30" t="str">
        <f>IF($D$7="","",CHOOSE(WEEKDAY($D$7+54),"日","月","火","水","木","金","土"))</f>
        <v/>
      </c>
      <c r="BL11" s="30" t="str">
        <f>IF($D$7="","",CHOOSE(WEEKDAY($D$7+55),"日","月","火","水","木","金","土"))</f>
        <v/>
      </c>
      <c r="BM11" s="30" t="str">
        <f>IF($D$7="","",CHOOSE(WEEKDAY($D$7+56),"日","月","火","水","木","金","土"))</f>
        <v/>
      </c>
      <c r="BN11" s="30" t="str">
        <f>IF($D$7="","",CHOOSE(WEEKDAY($D$7+57),"日","月","火","水","木","金","土"))</f>
        <v/>
      </c>
      <c r="BO11" s="30" t="str">
        <f>IF($D$7="","",CHOOSE(WEEKDAY($D$7+58),"日","月","火","水","木","金","土"))</f>
        <v/>
      </c>
      <c r="BP11" s="30" t="str">
        <f>IF($D$7="","",CHOOSE(WEEKDAY($D$7+59),"日","月","火","水","木","金","土"))</f>
        <v/>
      </c>
    </row>
    <row r="12" spans="2:68" ht="21.75" customHeight="1">
      <c r="B12" s="31">
        <v>1</v>
      </c>
      <c r="C12" s="23"/>
      <c r="D12" s="23"/>
      <c r="E12" s="23"/>
      <c r="F12" s="32"/>
      <c r="G12" s="32"/>
      <c r="H12" s="33"/>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c r="AR12" s="34"/>
      <c r="AS12" s="34"/>
      <c r="AT12" s="34"/>
      <c r="AU12" s="34"/>
      <c r="AV12" s="34"/>
      <c r="AW12" s="34"/>
      <c r="AX12" s="34"/>
      <c r="AY12" s="34"/>
      <c r="AZ12" s="34"/>
      <c r="BA12" s="34"/>
      <c r="BB12" s="34"/>
      <c r="BC12" s="34"/>
      <c r="BD12" s="34"/>
      <c r="BE12" s="34"/>
      <c r="BF12" s="34"/>
      <c r="BG12" s="34"/>
      <c r="BH12" s="34"/>
      <c r="BI12" s="34"/>
      <c r="BJ12" s="34"/>
      <c r="BK12" s="34"/>
      <c r="BL12" s="34"/>
      <c r="BM12" s="34"/>
      <c r="BN12" s="34"/>
      <c r="BO12" s="34"/>
      <c r="BP12" s="34"/>
    </row>
    <row r="13" spans="2:68" ht="21.75" customHeight="1">
      <c r="B13" s="31">
        <v>2</v>
      </c>
      <c r="C13" s="23"/>
      <c r="D13" s="23"/>
      <c r="E13" s="23"/>
      <c r="F13" s="32"/>
      <c r="G13" s="32"/>
      <c r="H13" s="33"/>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row>
    <row r="14" spans="2:68" ht="21.75" customHeight="1">
      <c r="B14" s="31">
        <v>3</v>
      </c>
      <c r="C14" s="23"/>
      <c r="D14" s="23"/>
      <c r="E14" s="23"/>
      <c r="F14" s="32"/>
      <c r="G14" s="32"/>
      <c r="H14" s="33"/>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row>
    <row r="15" spans="2:68" ht="21.75" customHeight="1">
      <c r="B15" s="31">
        <v>4</v>
      </c>
      <c r="C15" s="23"/>
      <c r="D15" s="23"/>
      <c r="E15" s="23"/>
      <c r="F15" s="32"/>
      <c r="G15" s="32"/>
      <c r="H15" s="33"/>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row>
    <row r="16" spans="2:68" ht="21.75" customHeight="1">
      <c r="B16" s="31">
        <v>5</v>
      </c>
      <c r="C16" s="23"/>
      <c r="D16" s="23"/>
      <c r="E16" s="23"/>
      <c r="F16" s="32"/>
      <c r="G16" s="32"/>
      <c r="H16" s="33"/>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row>
    <row r="17" spans="2:68" ht="21.75" customHeight="1">
      <c r="B17" s="31">
        <v>6</v>
      </c>
      <c r="C17" s="23"/>
      <c r="D17" s="23"/>
      <c r="E17" s="23"/>
      <c r="F17" s="32"/>
      <c r="G17" s="32"/>
      <c r="H17" s="33"/>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row>
    <row r="18" spans="2:68" ht="21.75" customHeight="1">
      <c r="B18" s="31">
        <v>7</v>
      </c>
      <c r="C18" s="23"/>
      <c r="D18" s="23"/>
      <c r="E18" s="23"/>
      <c r="F18" s="32"/>
      <c r="G18" s="32"/>
      <c r="H18" s="33"/>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row>
    <row r="19" spans="2:68" ht="21.75" customHeight="1">
      <c r="B19" s="31">
        <v>8</v>
      </c>
      <c r="C19" s="23"/>
      <c r="D19" s="23"/>
      <c r="E19" s="23"/>
      <c r="F19" s="32"/>
      <c r="G19" s="32"/>
      <c r="H19" s="33"/>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row>
    <row r="20" spans="2:68" ht="21.75" customHeight="1">
      <c r="B20" s="31">
        <v>9</v>
      </c>
      <c r="C20" s="23"/>
      <c r="D20" s="23"/>
      <c r="E20" s="23"/>
      <c r="F20" s="32"/>
      <c r="G20" s="32"/>
      <c r="H20" s="33"/>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row>
    <row r="21" spans="2:68" ht="21.75" customHeight="1">
      <c r="B21" s="31">
        <v>10</v>
      </c>
      <c r="C21" s="23"/>
      <c r="D21" s="23"/>
      <c r="E21" s="23"/>
      <c r="F21" s="32"/>
      <c r="G21" s="32"/>
      <c r="H21" s="33"/>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row>
    <row r="22" spans="2:68" ht="21.75" customHeight="1">
      <c r="B22" s="31">
        <v>11</v>
      </c>
      <c r="C22" s="23"/>
      <c r="D22" s="23"/>
      <c r="E22" s="23"/>
      <c r="F22" s="32"/>
      <c r="G22" s="32"/>
      <c r="H22" s="33"/>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row>
    <row r="23" spans="2:68" ht="21.75" customHeight="1">
      <c r="B23" s="31">
        <v>12</v>
      </c>
      <c r="C23" s="23"/>
      <c r="D23" s="23"/>
      <c r="E23" s="23"/>
      <c r="F23" s="32"/>
      <c r="G23" s="32"/>
      <c r="H23" s="33"/>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row>
    <row r="24" spans="2:68" ht="21.75" customHeight="1">
      <c r="B24" s="31">
        <v>13</v>
      </c>
      <c r="C24" s="23"/>
      <c r="D24" s="23"/>
      <c r="E24" s="23"/>
      <c r="F24" s="32"/>
      <c r="G24" s="32"/>
      <c r="H24" s="33"/>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row>
    <row r="25" spans="2:68" ht="21.75" customHeight="1">
      <c r="B25" s="31">
        <v>14</v>
      </c>
      <c r="C25" s="23"/>
      <c r="D25" s="23"/>
      <c r="E25" s="23"/>
      <c r="F25" s="32"/>
      <c r="G25" s="32"/>
      <c r="H25" s="33"/>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row>
    <row r="26" spans="2:68" ht="21.75" customHeight="1">
      <c r="B26" s="31">
        <v>15</v>
      </c>
      <c r="C26" s="23"/>
      <c r="D26" s="23"/>
      <c r="E26" s="23"/>
      <c r="F26" s="32"/>
      <c r="G26" s="32"/>
      <c r="H26" s="33"/>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row>
    <row r="27" spans="2:68" ht="21.75" customHeight="1">
      <c r="B27" s="31">
        <v>16</v>
      </c>
      <c r="C27" s="23"/>
      <c r="D27" s="23"/>
      <c r="E27" s="23"/>
      <c r="F27" s="32"/>
      <c r="G27" s="32"/>
      <c r="H27" s="33"/>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row>
    <row r="28" spans="2:68" ht="21.75" customHeight="1">
      <c r="B28" s="31">
        <v>17</v>
      </c>
      <c r="C28" s="23"/>
      <c r="D28" s="23"/>
      <c r="E28" s="23"/>
      <c r="F28" s="32"/>
      <c r="G28" s="32"/>
      <c r="H28" s="33"/>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row>
    <row r="29" spans="2:68" ht="21.75" customHeight="1">
      <c r="B29" s="31">
        <v>18</v>
      </c>
      <c r="C29" s="23"/>
      <c r="D29" s="23"/>
      <c r="E29" s="23"/>
      <c r="F29" s="32"/>
      <c r="G29" s="32"/>
      <c r="H29" s="33"/>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row>
    <row r="30" spans="2:68" ht="21.75" customHeight="1">
      <c r="B30" s="31">
        <v>19</v>
      </c>
      <c r="C30" s="23"/>
      <c r="D30" s="23"/>
      <c r="E30" s="23"/>
      <c r="F30" s="32"/>
      <c r="G30" s="32"/>
      <c r="H30" s="33"/>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row>
    <row r="31" spans="2:68" ht="21.75" customHeight="1">
      <c r="B31" s="31">
        <v>20</v>
      </c>
      <c r="C31" s="23"/>
      <c r="D31" s="23"/>
      <c r="E31" s="23"/>
      <c r="F31" s="32"/>
      <c r="G31" s="32"/>
      <c r="H31" s="33"/>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row>
    <row r="32" spans="2:68" ht="21.75" customHeight="1">
      <c r="B32" s="31">
        <v>21</v>
      </c>
      <c r="C32" s="23"/>
      <c r="D32" s="23"/>
      <c r="E32" s="23"/>
      <c r="F32" s="32"/>
      <c r="G32" s="32"/>
      <c r="H32" s="33"/>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row>
    <row r="33" spans="2:68" ht="21.75" customHeight="1">
      <c r="B33" s="31">
        <v>22</v>
      </c>
      <c r="C33" s="23"/>
      <c r="D33" s="23"/>
      <c r="E33" s="23"/>
      <c r="F33" s="32"/>
      <c r="G33" s="32"/>
      <c r="H33" s="33"/>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row>
    <row r="34" spans="2:68" ht="21.75" customHeight="1">
      <c r="B34" s="31">
        <v>23</v>
      </c>
      <c r="C34" s="23"/>
      <c r="D34" s="23"/>
      <c r="E34" s="23"/>
      <c r="F34" s="32"/>
      <c r="G34" s="32"/>
      <c r="H34" s="33"/>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row>
    <row r="35" spans="2:68" ht="21.75" customHeight="1">
      <c r="B35" s="31">
        <v>24</v>
      </c>
      <c r="C35" s="23"/>
      <c r="D35" s="23"/>
      <c r="E35" s="23"/>
      <c r="F35" s="32"/>
      <c r="G35" s="32"/>
      <c r="H35" s="33"/>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row>
    <row r="36" spans="2:68" ht="21.75" customHeight="1">
      <c r="B36" s="31">
        <v>25</v>
      </c>
      <c r="C36" s="23"/>
      <c r="D36" s="23"/>
      <c r="E36" s="23"/>
      <c r="F36" s="32"/>
      <c r="G36" s="32"/>
      <c r="H36" s="33"/>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row>
    <row r="38" spans="2:68" ht="21.75" customHeight="1">
      <c r="B38" s="50" t="s">
        <v>97</v>
      </c>
      <c r="C38" s="50"/>
      <c r="D38" s="50"/>
      <c r="E38" s="50"/>
      <c r="F38" s="50"/>
      <c r="G38" s="50"/>
      <c r="H38" s="50"/>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row>
    <row r="39" spans="2:68" ht="21.75" customHeight="1">
      <c r="B39" s="50" t="s">
        <v>98</v>
      </c>
      <c r="C39" s="50"/>
      <c r="D39" s="50"/>
      <c r="E39" s="50"/>
      <c r="F39" s="50"/>
      <c r="G39" s="50"/>
      <c r="H39" s="50"/>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row>
    <row r="41" spans="2:68" ht="21.75" customHeight="1">
      <c r="B41" s="37" t="s">
        <v>99</v>
      </c>
      <c r="C41" s="38" t="s">
        <v>100</v>
      </c>
      <c r="D41" s="39" t="s">
        <v>101</v>
      </c>
      <c r="E41" s="40" t="s">
        <v>102</v>
      </c>
      <c r="F41" s="41" t="s">
        <v>103</v>
      </c>
      <c r="G41" s="42" t="s">
        <v>104</v>
      </c>
      <c r="H41" s="43" t="s">
        <v>105</v>
      </c>
      <c r="I41" s="44" t="s">
        <v>106</v>
      </c>
    </row>
    <row r="43" spans="2:68">
      <c r="B43" s="51" t="s">
        <v>107</v>
      </c>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51"/>
      <c r="AL43" s="51"/>
      <c r="AM43" s="51"/>
      <c r="AN43" s="51"/>
      <c r="AO43" s="51"/>
      <c r="AP43" s="51"/>
      <c r="AQ43" s="51"/>
      <c r="AR43" s="51"/>
      <c r="AS43" s="51"/>
      <c r="AT43" s="51"/>
      <c r="AU43" s="51"/>
      <c r="AV43" s="51"/>
      <c r="AW43" s="51"/>
      <c r="AX43" s="51"/>
      <c r="AY43" s="51"/>
      <c r="AZ43" s="51"/>
      <c r="BA43" s="51"/>
      <c r="BB43" s="51"/>
      <c r="BC43" s="51"/>
      <c r="BD43" s="51"/>
      <c r="BE43" s="51"/>
      <c r="BF43" s="51"/>
      <c r="BG43" s="51"/>
      <c r="BH43" s="51"/>
      <c r="BI43" s="51"/>
      <c r="BJ43" s="51"/>
      <c r="BK43" s="51"/>
      <c r="BL43" s="51"/>
      <c r="BM43" s="51"/>
      <c r="BN43" s="51"/>
      <c r="BO43" s="51"/>
      <c r="BP43" s="51"/>
    </row>
  </sheetData>
  <mergeCells count="17">
    <mergeCell ref="B38:H38"/>
    <mergeCell ref="B39:H39"/>
    <mergeCell ref="B43:BP43"/>
    <mergeCell ref="B7:C7"/>
    <mergeCell ref="E7:BP7"/>
    <mergeCell ref="B9:B11"/>
    <mergeCell ref="C9:C11"/>
    <mergeCell ref="D9:D11"/>
    <mergeCell ref="E9:E11"/>
    <mergeCell ref="F9:F11"/>
    <mergeCell ref="G9:G11"/>
    <mergeCell ref="H9:H11"/>
    <mergeCell ref="B2:F2"/>
    <mergeCell ref="C5:F5"/>
    <mergeCell ref="H5:K5"/>
    <mergeCell ref="C6:F6"/>
    <mergeCell ref="H6:K6"/>
  </mergeCells>
  <phoneticPr fontId="32"/>
  <conditionalFormatting sqref="I12:BP36">
    <cfRule type="expression" dxfId="10" priority="2">
      <formula>I$11="土"</formula>
    </cfRule>
    <cfRule type="expression" dxfId="9" priority="3">
      <formula>I$11="日"</formula>
    </cfRule>
  </conditionalFormatting>
  <conditionalFormatting sqref="I38:BP38">
    <cfRule type="cellIs" dxfId="8" priority="4" operator="equal">
      <formula>"雨"</formula>
    </cfRule>
    <cfRule type="cellIs" dxfId="7" priority="5" operator="equal">
      <formula>"休"</formula>
    </cfRule>
    <cfRule type="cellIs" dxfId="6" priority="6" operator="equal">
      <formula>"●"</formula>
    </cfRule>
  </conditionalFormatting>
  <conditionalFormatting sqref="I39:BP39">
    <cfRule type="cellIs" dxfId="5" priority="7" operator="equal">
      <formula>"★"</formula>
    </cfRule>
    <cfRule type="cellIs" dxfId="4" priority="8" operator="equal">
      <formula>"◆"</formula>
    </cfRule>
  </conditionalFormatting>
  <dataValidations count="1">
    <dataValidation type="list" allowBlank="1" sqref="H12:H36" xr:uid="{00000000-0002-0000-0100-000000000000}">
      <formula1>"0%,25%,50%,75%,100%"</formula1>
      <formula2>0</formula2>
    </dataValidation>
  </dataValidations>
  <pageMargins left="0.3" right="0.3" top="0.4" bottom="0.4" header="0.511811023622047" footer="0.511811023622047"/>
  <pageSetup paperSize="9"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AH41"/>
  <sheetViews>
    <sheetView showGridLines="0" zoomScaleNormal="100" workbookViewId="0">
      <pane xSplit="8" ySplit="10" topLeftCell="I13" activePane="bottomRight" state="frozen"/>
      <selection pane="topRight" activeCell="I1" sqref="I1"/>
      <selection pane="bottomLeft" activeCell="A11" sqref="A11"/>
      <selection pane="bottomRight"/>
    </sheetView>
  </sheetViews>
  <sheetFormatPr defaultColWidth="8.7109375" defaultRowHeight="15"/>
  <cols>
    <col min="1" max="1" width="2" customWidth="1"/>
    <col min="2" max="2" width="9" bestFit="1" customWidth="1"/>
    <col min="3" max="3" width="22" customWidth="1"/>
    <col min="4" max="4" width="16" customWidth="1"/>
    <col min="5" max="5" width="12" customWidth="1"/>
    <col min="6" max="6" width="11" customWidth="1"/>
    <col min="7" max="7" width="14.28515625" bestFit="1" customWidth="1"/>
    <col min="8" max="8" width="7" customWidth="1"/>
    <col min="9" max="34" width="6" customWidth="1"/>
  </cols>
  <sheetData>
    <row r="2" spans="2:34" ht="31.5" customHeight="1">
      <c r="B2" s="14" t="s">
        <v>108</v>
      </c>
      <c r="C2" s="14"/>
      <c r="D2" s="14"/>
      <c r="E2" s="14"/>
      <c r="F2" s="14"/>
      <c r="AH2" s="21" t="s">
        <v>83</v>
      </c>
    </row>
    <row r="3" spans="2:34" ht="3.75" customHeight="1">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2:34" ht="7.5" customHeight="1"/>
    <row r="5" spans="2:34" ht="24" customHeight="1">
      <c r="B5" s="22" t="s">
        <v>84</v>
      </c>
      <c r="C5" s="6"/>
      <c r="D5" s="6"/>
      <c r="E5" s="6"/>
      <c r="F5" s="6"/>
      <c r="G5" s="22" t="s">
        <v>85</v>
      </c>
      <c r="H5" s="5"/>
      <c r="I5" s="5"/>
      <c r="J5" s="5"/>
      <c r="K5" s="5"/>
    </row>
    <row r="6" spans="2:34" ht="24" customHeight="1">
      <c r="B6" s="22" t="s">
        <v>86</v>
      </c>
      <c r="C6" s="6"/>
      <c r="D6" s="6"/>
      <c r="E6" s="6"/>
      <c r="F6" s="6"/>
      <c r="G6" s="22" t="s">
        <v>87</v>
      </c>
      <c r="H6" s="6"/>
      <c r="I6" s="6"/>
      <c r="J6" s="6"/>
      <c r="K6" s="6"/>
    </row>
    <row r="7" spans="2:34" ht="24" customHeight="1">
      <c r="B7" s="4" t="s">
        <v>88</v>
      </c>
      <c r="C7" s="4"/>
      <c r="D7" s="25"/>
      <c r="E7" s="3" t="s">
        <v>109</v>
      </c>
      <c r="F7" s="3"/>
      <c r="G7" s="3"/>
      <c r="H7" s="3"/>
      <c r="I7" s="3"/>
      <c r="J7" s="3"/>
      <c r="K7" s="3"/>
      <c r="L7" s="3"/>
      <c r="M7" s="3"/>
      <c r="N7" s="3"/>
      <c r="O7" s="3"/>
      <c r="P7" s="3"/>
      <c r="Q7" s="3"/>
      <c r="R7" s="3"/>
      <c r="S7" s="3"/>
      <c r="T7" s="3"/>
      <c r="U7" s="3"/>
      <c r="V7" s="3"/>
      <c r="W7" s="3"/>
      <c r="X7" s="3"/>
      <c r="Y7" s="3"/>
      <c r="Z7" s="3"/>
      <c r="AA7" s="3"/>
      <c r="AB7" s="3"/>
      <c r="AC7" s="3"/>
      <c r="AD7" s="3"/>
      <c r="AE7" s="3"/>
      <c r="AF7" s="3"/>
      <c r="AG7" s="3"/>
      <c r="AH7" s="3"/>
    </row>
    <row r="8" spans="2:34" ht="6" customHeight="1"/>
    <row r="9" spans="2:34" ht="21.75" customHeight="1">
      <c r="B9" s="2" t="s">
        <v>90</v>
      </c>
      <c r="C9" s="1" t="s">
        <v>91</v>
      </c>
      <c r="D9" s="1" t="s">
        <v>92</v>
      </c>
      <c r="E9" s="1" t="s">
        <v>93</v>
      </c>
      <c r="F9" s="1" t="s">
        <v>94</v>
      </c>
      <c r="G9" s="1" t="s">
        <v>95</v>
      </c>
      <c r="H9" s="1" t="s">
        <v>96</v>
      </c>
      <c r="I9" s="28" t="str">
        <f>IF($D$7="","",$D$7+0)</f>
        <v/>
      </c>
      <c r="J9" s="28" t="str">
        <f>IF($D$7="","",$D$7+7)</f>
        <v/>
      </c>
      <c r="K9" s="28" t="str">
        <f>IF($D$7="","",$D$7+14)</f>
        <v/>
      </c>
      <c r="L9" s="28" t="str">
        <f>IF($D$7="","",$D$7+21)</f>
        <v/>
      </c>
      <c r="M9" s="28" t="str">
        <f>IF($D$7="","",$D$7+28)</f>
        <v/>
      </c>
      <c r="N9" s="28" t="str">
        <f>IF($D$7="","",$D$7+35)</f>
        <v/>
      </c>
      <c r="O9" s="28" t="str">
        <f>IF($D$7="","",$D$7+42)</f>
        <v/>
      </c>
      <c r="P9" s="28" t="str">
        <f>IF($D$7="","",$D$7+49)</f>
        <v/>
      </c>
      <c r="Q9" s="28" t="str">
        <f>IF($D$7="","",$D$7+56)</f>
        <v/>
      </c>
      <c r="R9" s="28" t="str">
        <f>IF($D$7="","",$D$7+63)</f>
        <v/>
      </c>
      <c r="S9" s="28" t="str">
        <f>IF($D$7="","",$D$7+70)</f>
        <v/>
      </c>
      <c r="T9" s="28" t="str">
        <f>IF($D$7="","",$D$7+77)</f>
        <v/>
      </c>
      <c r="U9" s="28" t="str">
        <f>IF($D$7="","",$D$7+84)</f>
        <v/>
      </c>
      <c r="V9" s="28" t="str">
        <f>IF($D$7="","",$D$7+91)</f>
        <v/>
      </c>
      <c r="W9" s="28" t="str">
        <f>IF($D$7="","",$D$7+98)</f>
        <v/>
      </c>
      <c r="X9" s="28" t="str">
        <f>IF($D$7="","",$D$7+105)</f>
        <v/>
      </c>
      <c r="Y9" s="28" t="str">
        <f>IF($D$7="","",$D$7+112)</f>
        <v/>
      </c>
      <c r="Z9" s="28" t="str">
        <f>IF($D$7="","",$D$7+119)</f>
        <v/>
      </c>
      <c r="AA9" s="28" t="str">
        <f>IF($D$7="","",$D$7+126)</f>
        <v/>
      </c>
      <c r="AB9" s="28" t="str">
        <f>IF($D$7="","",$D$7+133)</f>
        <v/>
      </c>
      <c r="AC9" s="28" t="str">
        <f>IF($D$7="","",$D$7+140)</f>
        <v/>
      </c>
      <c r="AD9" s="28" t="str">
        <f>IF($D$7="","",$D$7+147)</f>
        <v/>
      </c>
      <c r="AE9" s="28" t="str">
        <f>IF($D$7="","",$D$7+154)</f>
        <v/>
      </c>
      <c r="AF9" s="28" t="str">
        <f>IF($D$7="","",$D$7+161)</f>
        <v/>
      </c>
      <c r="AG9" s="28" t="str">
        <f>IF($D$7="","",$D$7+168)</f>
        <v/>
      </c>
      <c r="AH9" s="28" t="str">
        <f>IF($D$7="","",$D$7+175)</f>
        <v/>
      </c>
    </row>
    <row r="10" spans="2:34" ht="21.75" customHeight="1">
      <c r="B10" s="2"/>
      <c r="C10" s="2"/>
      <c r="D10" s="2"/>
      <c r="E10" s="2"/>
      <c r="F10" s="2"/>
      <c r="G10" s="2"/>
      <c r="H10" s="2"/>
      <c r="I10" s="45" t="s">
        <v>110</v>
      </c>
      <c r="J10" s="45" t="s">
        <v>111</v>
      </c>
      <c r="K10" s="45" t="s">
        <v>112</v>
      </c>
      <c r="L10" s="45" t="s">
        <v>113</v>
      </c>
      <c r="M10" s="45" t="s">
        <v>114</v>
      </c>
      <c r="N10" s="45" t="s">
        <v>115</v>
      </c>
      <c r="O10" s="45" t="s">
        <v>116</v>
      </c>
      <c r="P10" s="45" t="s">
        <v>117</v>
      </c>
      <c r="Q10" s="45" t="s">
        <v>118</v>
      </c>
      <c r="R10" s="45" t="s">
        <v>119</v>
      </c>
      <c r="S10" s="45" t="s">
        <v>120</v>
      </c>
      <c r="T10" s="45" t="s">
        <v>121</v>
      </c>
      <c r="U10" s="45" t="s">
        <v>122</v>
      </c>
      <c r="V10" s="45" t="s">
        <v>123</v>
      </c>
      <c r="W10" s="45" t="s">
        <v>124</v>
      </c>
      <c r="X10" s="45" t="s">
        <v>125</v>
      </c>
      <c r="Y10" s="45" t="s">
        <v>126</v>
      </c>
      <c r="Z10" s="45" t="s">
        <v>127</v>
      </c>
      <c r="AA10" s="45" t="s">
        <v>128</v>
      </c>
      <c r="AB10" s="45" t="s">
        <v>129</v>
      </c>
      <c r="AC10" s="45" t="s">
        <v>130</v>
      </c>
      <c r="AD10" s="45" t="s">
        <v>131</v>
      </c>
      <c r="AE10" s="45" t="s">
        <v>132</v>
      </c>
      <c r="AF10" s="45" t="s">
        <v>133</v>
      </c>
      <c r="AG10" s="45" t="s">
        <v>134</v>
      </c>
      <c r="AH10" s="45" t="s">
        <v>135</v>
      </c>
    </row>
    <row r="11" spans="2:34" ht="21.75" customHeight="1">
      <c r="B11" s="31">
        <v>1</v>
      </c>
      <c r="C11" s="23"/>
      <c r="D11" s="23"/>
      <c r="E11" s="23"/>
      <c r="F11" s="32"/>
      <c r="G11" s="32"/>
      <c r="H11" s="33"/>
      <c r="I11" s="46"/>
      <c r="J11" s="46"/>
      <c r="K11" s="46"/>
      <c r="L11" s="46"/>
      <c r="M11" s="46"/>
      <c r="N11" s="46"/>
      <c r="O11" s="46"/>
      <c r="P11" s="46"/>
      <c r="Q11" s="46"/>
      <c r="R11" s="46"/>
      <c r="S11" s="46"/>
      <c r="T11" s="46"/>
      <c r="U11" s="46"/>
      <c r="V11" s="46"/>
      <c r="W11" s="46"/>
      <c r="X11" s="46"/>
      <c r="Y11" s="46"/>
      <c r="Z11" s="46"/>
      <c r="AA11" s="46"/>
      <c r="AB11" s="46"/>
      <c r="AC11" s="46"/>
      <c r="AD11" s="46"/>
      <c r="AE11" s="46"/>
      <c r="AF11" s="46"/>
      <c r="AG11" s="46"/>
      <c r="AH11" s="46"/>
    </row>
    <row r="12" spans="2:34" ht="21.75" customHeight="1">
      <c r="B12" s="31">
        <v>2</v>
      </c>
      <c r="C12" s="23"/>
      <c r="D12" s="23"/>
      <c r="E12" s="23"/>
      <c r="F12" s="32"/>
      <c r="G12" s="32"/>
      <c r="H12" s="33"/>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row>
    <row r="13" spans="2:34" ht="21.75" customHeight="1">
      <c r="B13" s="31">
        <v>3</v>
      </c>
      <c r="C13" s="23"/>
      <c r="D13" s="23"/>
      <c r="E13" s="23"/>
      <c r="F13" s="32"/>
      <c r="G13" s="32"/>
      <c r="H13" s="33"/>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row>
    <row r="14" spans="2:34" ht="21.75" customHeight="1">
      <c r="B14" s="31">
        <v>4</v>
      </c>
      <c r="C14" s="23"/>
      <c r="D14" s="23"/>
      <c r="E14" s="23"/>
      <c r="F14" s="32"/>
      <c r="G14" s="32"/>
      <c r="H14" s="33"/>
      <c r="I14" s="46"/>
      <c r="J14" s="46"/>
      <c r="K14" s="46"/>
      <c r="L14" s="46"/>
      <c r="M14" s="46"/>
      <c r="N14" s="46"/>
      <c r="O14" s="46"/>
      <c r="P14" s="46"/>
      <c r="Q14" s="46"/>
      <c r="R14" s="46"/>
      <c r="S14" s="46"/>
      <c r="T14" s="46"/>
      <c r="U14" s="46"/>
      <c r="V14" s="46"/>
      <c r="W14" s="46"/>
      <c r="X14" s="46"/>
      <c r="Y14" s="46"/>
      <c r="Z14" s="46"/>
      <c r="AA14" s="46"/>
      <c r="AB14" s="46"/>
      <c r="AC14" s="46"/>
      <c r="AD14" s="46"/>
      <c r="AE14" s="46"/>
      <c r="AF14" s="46"/>
      <c r="AG14" s="46"/>
      <c r="AH14" s="46"/>
    </row>
    <row r="15" spans="2:34" ht="21.75" customHeight="1">
      <c r="B15" s="31">
        <v>5</v>
      </c>
      <c r="C15" s="23"/>
      <c r="D15" s="23"/>
      <c r="E15" s="23"/>
      <c r="F15" s="32"/>
      <c r="G15" s="32"/>
      <c r="H15" s="33"/>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row>
    <row r="16" spans="2:34" ht="21.75" customHeight="1">
      <c r="B16" s="31">
        <v>6</v>
      </c>
      <c r="C16" s="23"/>
      <c r="D16" s="23"/>
      <c r="E16" s="23"/>
      <c r="F16" s="32"/>
      <c r="G16" s="32"/>
      <c r="H16" s="33"/>
      <c r="I16" s="46"/>
      <c r="J16" s="46"/>
      <c r="K16" s="46"/>
      <c r="L16" s="46"/>
      <c r="M16" s="46"/>
      <c r="N16" s="46"/>
      <c r="O16" s="46"/>
      <c r="P16" s="46"/>
      <c r="Q16" s="46"/>
      <c r="R16" s="46"/>
      <c r="S16" s="46"/>
      <c r="T16" s="46"/>
      <c r="U16" s="46"/>
      <c r="V16" s="46"/>
      <c r="W16" s="46"/>
      <c r="X16" s="46"/>
      <c r="Y16" s="46"/>
      <c r="Z16" s="46"/>
      <c r="AA16" s="46"/>
      <c r="AB16" s="46"/>
      <c r="AC16" s="46"/>
      <c r="AD16" s="46"/>
      <c r="AE16" s="46"/>
      <c r="AF16" s="46"/>
      <c r="AG16" s="46"/>
      <c r="AH16" s="46"/>
    </row>
    <row r="17" spans="2:34" ht="21.75" customHeight="1">
      <c r="B17" s="31">
        <v>7</v>
      </c>
      <c r="C17" s="23"/>
      <c r="D17" s="23"/>
      <c r="E17" s="23"/>
      <c r="F17" s="32"/>
      <c r="G17" s="32"/>
      <c r="H17" s="33"/>
      <c r="I17" s="46"/>
      <c r="J17" s="46"/>
      <c r="K17" s="46"/>
      <c r="L17" s="46"/>
      <c r="M17" s="46"/>
      <c r="N17" s="46"/>
      <c r="O17" s="46"/>
      <c r="P17" s="46"/>
      <c r="Q17" s="46"/>
      <c r="R17" s="46"/>
      <c r="S17" s="46"/>
      <c r="T17" s="46"/>
      <c r="U17" s="46"/>
      <c r="V17" s="46"/>
      <c r="W17" s="46"/>
      <c r="X17" s="46"/>
      <c r="Y17" s="46"/>
      <c r="Z17" s="46"/>
      <c r="AA17" s="46"/>
      <c r="AB17" s="46"/>
      <c r="AC17" s="46"/>
      <c r="AD17" s="46"/>
      <c r="AE17" s="46"/>
      <c r="AF17" s="46"/>
      <c r="AG17" s="46"/>
      <c r="AH17" s="46"/>
    </row>
    <row r="18" spans="2:34" ht="21.75" customHeight="1">
      <c r="B18" s="31">
        <v>8</v>
      </c>
      <c r="C18" s="23"/>
      <c r="D18" s="23"/>
      <c r="E18" s="23"/>
      <c r="F18" s="32"/>
      <c r="G18" s="32"/>
      <c r="H18" s="33"/>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row>
    <row r="19" spans="2:34" ht="21.75" customHeight="1">
      <c r="B19" s="31">
        <v>9</v>
      </c>
      <c r="C19" s="23"/>
      <c r="D19" s="23"/>
      <c r="E19" s="23"/>
      <c r="F19" s="32"/>
      <c r="G19" s="32"/>
      <c r="H19" s="33"/>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row>
    <row r="20" spans="2:34" ht="21.75" customHeight="1">
      <c r="B20" s="31">
        <v>10</v>
      </c>
      <c r="C20" s="23"/>
      <c r="D20" s="23"/>
      <c r="E20" s="23"/>
      <c r="F20" s="32"/>
      <c r="G20" s="32"/>
      <c r="H20" s="33"/>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row>
    <row r="21" spans="2:34" ht="21.75" customHeight="1">
      <c r="B21" s="31">
        <v>11</v>
      </c>
      <c r="C21" s="23"/>
      <c r="D21" s="23"/>
      <c r="E21" s="23"/>
      <c r="F21" s="32"/>
      <c r="G21" s="32"/>
      <c r="H21" s="33"/>
      <c r="I21" s="46"/>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row>
    <row r="22" spans="2:34" ht="21.75" customHeight="1">
      <c r="B22" s="31">
        <v>12</v>
      </c>
      <c r="C22" s="23"/>
      <c r="D22" s="23"/>
      <c r="E22" s="23"/>
      <c r="F22" s="32"/>
      <c r="G22" s="32"/>
      <c r="H22" s="33"/>
      <c r="I22" s="46"/>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row>
    <row r="23" spans="2:34" ht="21.75" customHeight="1">
      <c r="B23" s="31">
        <v>13</v>
      </c>
      <c r="C23" s="23"/>
      <c r="D23" s="23"/>
      <c r="E23" s="23"/>
      <c r="F23" s="32"/>
      <c r="G23" s="32"/>
      <c r="H23" s="33"/>
      <c r="I23" s="46"/>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row>
    <row r="24" spans="2:34" ht="21.75" customHeight="1">
      <c r="B24" s="31">
        <v>14</v>
      </c>
      <c r="C24" s="23"/>
      <c r="D24" s="23"/>
      <c r="E24" s="23"/>
      <c r="F24" s="32"/>
      <c r="G24" s="32"/>
      <c r="H24" s="33"/>
      <c r="I24" s="46"/>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row>
    <row r="25" spans="2:34" ht="21.75" customHeight="1">
      <c r="B25" s="31">
        <v>15</v>
      </c>
      <c r="C25" s="23"/>
      <c r="D25" s="23"/>
      <c r="E25" s="23"/>
      <c r="F25" s="32"/>
      <c r="G25" s="32"/>
      <c r="H25" s="33"/>
      <c r="I25" s="46"/>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row>
    <row r="26" spans="2:34" ht="21.75" customHeight="1">
      <c r="B26" s="31">
        <v>16</v>
      </c>
      <c r="C26" s="23"/>
      <c r="D26" s="23"/>
      <c r="E26" s="23"/>
      <c r="F26" s="32"/>
      <c r="G26" s="32"/>
      <c r="H26" s="33"/>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row>
    <row r="27" spans="2:34" ht="21.75" customHeight="1">
      <c r="B27" s="31">
        <v>17</v>
      </c>
      <c r="C27" s="23"/>
      <c r="D27" s="23"/>
      <c r="E27" s="23"/>
      <c r="F27" s="32"/>
      <c r="G27" s="32"/>
      <c r="H27" s="33"/>
      <c r="I27" s="46"/>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row>
    <row r="28" spans="2:34" ht="21.75" customHeight="1">
      <c r="B28" s="31">
        <v>18</v>
      </c>
      <c r="C28" s="23"/>
      <c r="D28" s="23"/>
      <c r="E28" s="23"/>
      <c r="F28" s="32"/>
      <c r="G28" s="32"/>
      <c r="H28" s="33"/>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row>
    <row r="29" spans="2:34" ht="21.75" customHeight="1">
      <c r="B29" s="31">
        <v>19</v>
      </c>
      <c r="C29" s="23"/>
      <c r="D29" s="23"/>
      <c r="E29" s="23"/>
      <c r="F29" s="32"/>
      <c r="G29" s="32"/>
      <c r="H29" s="33"/>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row>
    <row r="30" spans="2:34" ht="21.75" customHeight="1">
      <c r="B30" s="31">
        <v>20</v>
      </c>
      <c r="C30" s="23"/>
      <c r="D30" s="23"/>
      <c r="E30" s="23"/>
      <c r="F30" s="32"/>
      <c r="G30" s="32"/>
      <c r="H30" s="33"/>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row>
    <row r="31" spans="2:34" ht="21.75" customHeight="1">
      <c r="B31" s="31">
        <v>21</v>
      </c>
      <c r="C31" s="23"/>
      <c r="D31" s="23"/>
      <c r="E31" s="23"/>
      <c r="F31" s="32"/>
      <c r="G31" s="32"/>
      <c r="H31" s="33"/>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row>
    <row r="32" spans="2:34" ht="21.75" customHeight="1">
      <c r="B32" s="31">
        <v>22</v>
      </c>
      <c r="C32" s="23"/>
      <c r="D32" s="23"/>
      <c r="E32" s="23"/>
      <c r="F32" s="32"/>
      <c r="G32" s="32"/>
      <c r="H32" s="33"/>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row>
    <row r="33" spans="2:34" ht="21.75" customHeight="1">
      <c r="B33" s="31">
        <v>23</v>
      </c>
      <c r="C33" s="23"/>
      <c r="D33" s="23"/>
      <c r="E33" s="23"/>
      <c r="F33" s="32"/>
      <c r="G33" s="32"/>
      <c r="H33" s="33"/>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row>
    <row r="34" spans="2:34" ht="21.75" customHeight="1">
      <c r="B34" s="31">
        <v>24</v>
      </c>
      <c r="C34" s="23"/>
      <c r="D34" s="23"/>
      <c r="E34" s="23"/>
      <c r="F34" s="32"/>
      <c r="G34" s="32"/>
      <c r="H34" s="33"/>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row>
    <row r="35" spans="2:34" ht="21.75" customHeight="1">
      <c r="B35" s="31">
        <v>25</v>
      </c>
      <c r="C35" s="23"/>
      <c r="D35" s="23"/>
      <c r="E35" s="23"/>
      <c r="F35" s="32"/>
      <c r="G35" s="32"/>
      <c r="H35" s="33"/>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row>
    <row r="37" spans="2:34" ht="21.75" customHeight="1">
      <c r="B37" s="50" t="s">
        <v>98</v>
      </c>
      <c r="C37" s="50"/>
      <c r="D37" s="50"/>
      <c r="E37" s="50"/>
      <c r="F37" s="50"/>
      <c r="G37" s="50"/>
      <c r="H37" s="50"/>
      <c r="I37" s="36"/>
      <c r="J37" s="36"/>
      <c r="K37" s="36"/>
      <c r="L37" s="36"/>
      <c r="M37" s="36"/>
      <c r="N37" s="36"/>
      <c r="O37" s="36"/>
      <c r="P37" s="36"/>
      <c r="Q37" s="36"/>
      <c r="R37" s="36"/>
      <c r="S37" s="36"/>
      <c r="T37" s="36"/>
      <c r="U37" s="36"/>
      <c r="V37" s="36"/>
      <c r="W37" s="36"/>
      <c r="X37" s="36"/>
      <c r="Y37" s="36"/>
      <c r="Z37" s="36"/>
      <c r="AA37" s="36"/>
      <c r="AB37" s="36"/>
      <c r="AC37" s="36"/>
      <c r="AD37" s="36"/>
      <c r="AE37" s="36"/>
      <c r="AF37" s="36"/>
      <c r="AG37" s="36"/>
      <c r="AH37" s="36"/>
    </row>
    <row r="39" spans="2:34" ht="21.75" customHeight="1">
      <c r="B39" s="37" t="s">
        <v>99</v>
      </c>
      <c r="C39" s="38" t="s">
        <v>100</v>
      </c>
      <c r="D39" s="39" t="s">
        <v>101</v>
      </c>
      <c r="E39" s="40" t="s">
        <v>102</v>
      </c>
      <c r="F39" s="42" t="s">
        <v>104</v>
      </c>
    </row>
    <row r="41" spans="2:34">
      <c r="B41" s="51" t="s">
        <v>107</v>
      </c>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row>
  </sheetData>
  <mergeCells count="16">
    <mergeCell ref="B37:H37"/>
    <mergeCell ref="B41:AH41"/>
    <mergeCell ref="B7:C7"/>
    <mergeCell ref="E7:AH7"/>
    <mergeCell ref="B9:B10"/>
    <mergeCell ref="C9:C10"/>
    <mergeCell ref="D9:D10"/>
    <mergeCell ref="E9:E10"/>
    <mergeCell ref="F9:F10"/>
    <mergeCell ref="G9:G10"/>
    <mergeCell ref="H9:H10"/>
    <mergeCell ref="B2:F2"/>
    <mergeCell ref="C5:F5"/>
    <mergeCell ref="H5:K5"/>
    <mergeCell ref="C6:F6"/>
    <mergeCell ref="H6:K6"/>
  </mergeCells>
  <phoneticPr fontId="32"/>
  <conditionalFormatting sqref="I37:AH37">
    <cfRule type="cellIs" dxfId="3" priority="2" operator="equal">
      <formula>"★"</formula>
    </cfRule>
    <cfRule type="cellIs" dxfId="2" priority="3" operator="equal">
      <formula>"◆"</formula>
    </cfRule>
  </conditionalFormatting>
  <dataValidations count="1">
    <dataValidation type="list" allowBlank="1" sqref="H11:H35" xr:uid="{00000000-0002-0000-0200-000000000000}">
      <formula1>"0%,25%,50%,75%,100%"</formula1>
      <formula2>0</formula2>
    </dataValidation>
  </dataValidations>
  <pageMargins left="0.3" right="0.3" top="0.4" bottom="0.4" header="0.511811023622047" footer="0.511811023622047"/>
  <pageSetup paperSize="9" orientation="landscape"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T40"/>
  <sheetViews>
    <sheetView showGridLines="0" zoomScaleNormal="100" workbookViewId="0">
      <pane xSplit="8" ySplit="9" topLeftCell="I28" activePane="bottomRight" state="frozen"/>
      <selection pane="topRight" activeCell="I1" sqref="I1"/>
      <selection pane="bottomLeft" activeCell="A10" sqref="A10"/>
      <selection pane="bottomRight"/>
    </sheetView>
  </sheetViews>
  <sheetFormatPr defaultColWidth="8.7109375" defaultRowHeight="15"/>
  <cols>
    <col min="1" max="1" width="2" customWidth="1"/>
    <col min="2" max="2" width="9" bestFit="1" customWidth="1"/>
    <col min="3" max="3" width="22" customWidth="1"/>
    <col min="4" max="4" width="16" customWidth="1"/>
    <col min="5" max="5" width="12" customWidth="1"/>
    <col min="6" max="6" width="11" customWidth="1"/>
    <col min="7" max="7" width="14.28515625" bestFit="1" customWidth="1"/>
    <col min="8" max="8" width="7" customWidth="1"/>
    <col min="9" max="20" width="9" customWidth="1"/>
  </cols>
  <sheetData>
    <row r="2" spans="2:20" ht="31.5" customHeight="1">
      <c r="B2" s="14" t="s">
        <v>136</v>
      </c>
      <c r="C2" s="14"/>
      <c r="D2" s="14"/>
      <c r="E2" s="14"/>
      <c r="F2" s="14"/>
      <c r="T2" s="21" t="s">
        <v>83</v>
      </c>
    </row>
    <row r="3" spans="2:20" ht="3.75" customHeight="1">
      <c r="B3" s="16"/>
      <c r="C3" s="16"/>
      <c r="D3" s="16"/>
      <c r="E3" s="16"/>
      <c r="F3" s="16"/>
      <c r="G3" s="16"/>
      <c r="H3" s="16"/>
      <c r="I3" s="16"/>
      <c r="J3" s="16"/>
      <c r="K3" s="16"/>
      <c r="L3" s="16"/>
      <c r="M3" s="16"/>
      <c r="N3" s="16"/>
      <c r="O3" s="16"/>
      <c r="P3" s="16"/>
      <c r="Q3" s="16"/>
      <c r="R3" s="16"/>
      <c r="S3" s="16"/>
      <c r="T3" s="16"/>
    </row>
    <row r="4" spans="2:20" ht="7.5" customHeight="1"/>
    <row r="5" spans="2:20" ht="24" customHeight="1">
      <c r="B5" s="22" t="s">
        <v>84</v>
      </c>
      <c r="C5" s="6"/>
      <c r="D5" s="6"/>
      <c r="E5" s="6"/>
      <c r="F5" s="6"/>
      <c r="G5" s="22" t="s">
        <v>85</v>
      </c>
      <c r="H5" s="5"/>
      <c r="I5" s="5"/>
      <c r="J5" s="5"/>
      <c r="K5" s="5"/>
    </row>
    <row r="6" spans="2:20" ht="24" customHeight="1">
      <c r="B6" s="22" t="s">
        <v>86</v>
      </c>
      <c r="C6" s="6"/>
      <c r="D6" s="6"/>
      <c r="E6" s="6"/>
      <c r="F6" s="6"/>
      <c r="G6" s="22" t="s">
        <v>87</v>
      </c>
      <c r="H6" s="6"/>
      <c r="I6" s="6"/>
      <c r="J6" s="6"/>
      <c r="K6" s="6"/>
    </row>
    <row r="7" spans="2:20" ht="24" customHeight="1">
      <c r="B7" s="4" t="s">
        <v>137</v>
      </c>
      <c r="C7" s="4"/>
      <c r="D7" s="47"/>
      <c r="E7" s="3" t="s">
        <v>138</v>
      </c>
      <c r="F7" s="3"/>
      <c r="G7" s="3"/>
      <c r="H7" s="3"/>
      <c r="I7" s="3"/>
      <c r="J7" s="3"/>
      <c r="K7" s="3"/>
      <c r="L7" s="3"/>
      <c r="M7" s="3"/>
      <c r="N7" s="3"/>
      <c r="O7" s="3"/>
      <c r="P7" s="3"/>
      <c r="Q7" s="3"/>
      <c r="R7" s="3"/>
      <c r="S7" s="3"/>
      <c r="T7" s="3"/>
    </row>
    <row r="8" spans="2:20" ht="6" customHeight="1"/>
    <row r="9" spans="2:20" ht="27.75" customHeight="1">
      <c r="B9" s="26" t="s">
        <v>90</v>
      </c>
      <c r="C9" s="27" t="s">
        <v>91</v>
      </c>
      <c r="D9" s="27" t="s">
        <v>92</v>
      </c>
      <c r="E9" s="27" t="s">
        <v>93</v>
      </c>
      <c r="F9" s="27" t="s">
        <v>94</v>
      </c>
      <c r="G9" s="27" t="s">
        <v>95</v>
      </c>
      <c r="H9" s="27" t="s">
        <v>96</v>
      </c>
      <c r="I9" s="48" t="str">
        <f>IF($D$7="","",EDATE($D$7,0))</f>
        <v/>
      </c>
      <c r="J9" s="48" t="str">
        <f>IF($D$7="","",EDATE($D$7,1))</f>
        <v/>
      </c>
      <c r="K9" s="48" t="str">
        <f>IF($D$7="","",EDATE($D$7,2))</f>
        <v/>
      </c>
      <c r="L9" s="48" t="str">
        <f>IF($D$7="","",EDATE($D$7,3))</f>
        <v/>
      </c>
      <c r="M9" s="48" t="str">
        <f>IF($D$7="","",EDATE($D$7,4))</f>
        <v/>
      </c>
      <c r="N9" s="48" t="str">
        <f>IF($D$7="","",EDATE($D$7,5))</f>
        <v/>
      </c>
      <c r="O9" s="48" t="str">
        <f>IF($D$7="","",EDATE($D$7,6))</f>
        <v/>
      </c>
      <c r="P9" s="48" t="str">
        <f>IF($D$7="","",EDATE($D$7,7))</f>
        <v/>
      </c>
      <c r="Q9" s="48" t="str">
        <f>IF($D$7="","",EDATE($D$7,8))</f>
        <v/>
      </c>
      <c r="R9" s="48" t="str">
        <f>IF($D$7="","",EDATE($D$7,9))</f>
        <v/>
      </c>
      <c r="S9" s="48" t="str">
        <f>IF($D$7="","",EDATE($D$7,10))</f>
        <v/>
      </c>
      <c r="T9" s="48" t="str">
        <f>IF($D$7="","",EDATE($D$7,11))</f>
        <v/>
      </c>
    </row>
    <row r="10" spans="2:20" ht="24" customHeight="1">
      <c r="B10" s="31">
        <v>1</v>
      </c>
      <c r="C10" s="23"/>
      <c r="D10" s="23"/>
      <c r="E10" s="23"/>
      <c r="F10" s="49"/>
      <c r="G10" s="49"/>
      <c r="H10" s="33"/>
      <c r="I10" s="46"/>
      <c r="J10" s="46"/>
      <c r="K10" s="46"/>
      <c r="L10" s="46"/>
      <c r="M10" s="46"/>
      <c r="N10" s="46"/>
      <c r="O10" s="46"/>
      <c r="P10" s="46"/>
      <c r="Q10" s="46"/>
      <c r="R10" s="46"/>
      <c r="S10" s="46"/>
      <c r="T10" s="46"/>
    </row>
    <row r="11" spans="2:20" ht="24" customHeight="1">
      <c r="B11" s="31">
        <v>2</v>
      </c>
      <c r="C11" s="23"/>
      <c r="D11" s="23"/>
      <c r="E11" s="23"/>
      <c r="F11" s="49"/>
      <c r="G11" s="49"/>
      <c r="H11" s="33"/>
      <c r="I11" s="46"/>
      <c r="J11" s="46"/>
      <c r="K11" s="46"/>
      <c r="L11" s="46"/>
      <c r="M11" s="46"/>
      <c r="N11" s="46"/>
      <c r="O11" s="46"/>
      <c r="P11" s="46"/>
      <c r="Q11" s="46"/>
      <c r="R11" s="46"/>
      <c r="S11" s="46"/>
      <c r="T11" s="46"/>
    </row>
    <row r="12" spans="2:20" ht="24" customHeight="1">
      <c r="B12" s="31">
        <v>3</v>
      </c>
      <c r="C12" s="23"/>
      <c r="D12" s="23"/>
      <c r="E12" s="23"/>
      <c r="F12" s="49"/>
      <c r="G12" s="49"/>
      <c r="H12" s="33"/>
      <c r="I12" s="46"/>
      <c r="J12" s="46"/>
      <c r="K12" s="46"/>
      <c r="L12" s="46"/>
      <c r="M12" s="46"/>
      <c r="N12" s="46"/>
      <c r="O12" s="46"/>
      <c r="P12" s="46"/>
      <c r="Q12" s="46"/>
      <c r="R12" s="46"/>
      <c r="S12" s="46"/>
      <c r="T12" s="46"/>
    </row>
    <row r="13" spans="2:20" ht="24" customHeight="1">
      <c r="B13" s="31">
        <v>4</v>
      </c>
      <c r="C13" s="23"/>
      <c r="D13" s="23"/>
      <c r="E13" s="23"/>
      <c r="F13" s="49"/>
      <c r="G13" s="49"/>
      <c r="H13" s="33"/>
      <c r="I13" s="46"/>
      <c r="J13" s="46"/>
      <c r="K13" s="46"/>
      <c r="L13" s="46"/>
      <c r="M13" s="46"/>
      <c r="N13" s="46"/>
      <c r="O13" s="46"/>
      <c r="P13" s="46"/>
      <c r="Q13" s="46"/>
      <c r="R13" s="46"/>
      <c r="S13" s="46"/>
      <c r="T13" s="46"/>
    </row>
    <row r="14" spans="2:20" ht="24" customHeight="1">
      <c r="B14" s="31">
        <v>5</v>
      </c>
      <c r="C14" s="23"/>
      <c r="D14" s="23"/>
      <c r="E14" s="23"/>
      <c r="F14" s="49"/>
      <c r="G14" s="49"/>
      <c r="H14" s="33"/>
      <c r="I14" s="46"/>
      <c r="J14" s="46"/>
      <c r="K14" s="46"/>
      <c r="L14" s="46"/>
      <c r="M14" s="46"/>
      <c r="N14" s="46"/>
      <c r="O14" s="46"/>
      <c r="P14" s="46"/>
      <c r="Q14" s="46"/>
      <c r="R14" s="46"/>
      <c r="S14" s="46"/>
      <c r="T14" s="46"/>
    </row>
    <row r="15" spans="2:20" ht="24" customHeight="1">
      <c r="B15" s="31">
        <v>6</v>
      </c>
      <c r="C15" s="23"/>
      <c r="D15" s="23"/>
      <c r="E15" s="23"/>
      <c r="F15" s="49"/>
      <c r="G15" s="49"/>
      <c r="H15" s="33"/>
      <c r="I15" s="46"/>
      <c r="J15" s="46"/>
      <c r="K15" s="46"/>
      <c r="L15" s="46"/>
      <c r="M15" s="46"/>
      <c r="N15" s="46"/>
      <c r="O15" s="46"/>
      <c r="P15" s="46"/>
      <c r="Q15" s="46"/>
      <c r="R15" s="46"/>
      <c r="S15" s="46"/>
      <c r="T15" s="46"/>
    </row>
    <row r="16" spans="2:20" ht="24" customHeight="1">
      <c r="B16" s="31">
        <v>7</v>
      </c>
      <c r="C16" s="23"/>
      <c r="D16" s="23"/>
      <c r="E16" s="23"/>
      <c r="F16" s="49"/>
      <c r="G16" s="49"/>
      <c r="H16" s="33"/>
      <c r="I16" s="46"/>
      <c r="J16" s="46"/>
      <c r="K16" s="46"/>
      <c r="L16" s="46"/>
      <c r="M16" s="46"/>
      <c r="N16" s="46"/>
      <c r="O16" s="46"/>
      <c r="P16" s="46"/>
      <c r="Q16" s="46"/>
      <c r="R16" s="46"/>
      <c r="S16" s="46"/>
      <c r="T16" s="46"/>
    </row>
    <row r="17" spans="2:20" ht="24" customHeight="1">
      <c r="B17" s="31">
        <v>8</v>
      </c>
      <c r="C17" s="23"/>
      <c r="D17" s="23"/>
      <c r="E17" s="23"/>
      <c r="F17" s="49"/>
      <c r="G17" s="49"/>
      <c r="H17" s="33"/>
      <c r="I17" s="46"/>
      <c r="J17" s="46"/>
      <c r="K17" s="46"/>
      <c r="L17" s="46"/>
      <c r="M17" s="46"/>
      <c r="N17" s="46"/>
      <c r="O17" s="46"/>
      <c r="P17" s="46"/>
      <c r="Q17" s="46"/>
      <c r="R17" s="46"/>
      <c r="S17" s="46"/>
      <c r="T17" s="46"/>
    </row>
    <row r="18" spans="2:20" ht="24" customHeight="1">
      <c r="B18" s="31">
        <v>9</v>
      </c>
      <c r="C18" s="23"/>
      <c r="D18" s="23"/>
      <c r="E18" s="23"/>
      <c r="F18" s="49"/>
      <c r="G18" s="49"/>
      <c r="H18" s="33"/>
      <c r="I18" s="46"/>
      <c r="J18" s="46"/>
      <c r="K18" s="46"/>
      <c r="L18" s="46"/>
      <c r="M18" s="46"/>
      <c r="N18" s="46"/>
      <c r="O18" s="46"/>
      <c r="P18" s="46"/>
      <c r="Q18" s="46"/>
      <c r="R18" s="46"/>
      <c r="S18" s="46"/>
      <c r="T18" s="46"/>
    </row>
    <row r="19" spans="2:20" ht="24" customHeight="1">
      <c r="B19" s="31">
        <v>10</v>
      </c>
      <c r="C19" s="23"/>
      <c r="D19" s="23"/>
      <c r="E19" s="23"/>
      <c r="F19" s="49"/>
      <c r="G19" s="49"/>
      <c r="H19" s="33"/>
      <c r="I19" s="46"/>
      <c r="J19" s="46"/>
      <c r="K19" s="46"/>
      <c r="L19" s="46"/>
      <c r="M19" s="46"/>
      <c r="N19" s="46"/>
      <c r="O19" s="46"/>
      <c r="P19" s="46"/>
      <c r="Q19" s="46"/>
      <c r="R19" s="46"/>
      <c r="S19" s="46"/>
      <c r="T19" s="46"/>
    </row>
    <row r="20" spans="2:20" ht="24" customHeight="1">
      <c r="B20" s="31">
        <v>11</v>
      </c>
      <c r="C20" s="23"/>
      <c r="D20" s="23"/>
      <c r="E20" s="23"/>
      <c r="F20" s="49"/>
      <c r="G20" s="49"/>
      <c r="H20" s="33"/>
      <c r="I20" s="46"/>
      <c r="J20" s="46"/>
      <c r="K20" s="46"/>
      <c r="L20" s="46"/>
      <c r="M20" s="46"/>
      <c r="N20" s="46"/>
      <c r="O20" s="46"/>
      <c r="P20" s="46"/>
      <c r="Q20" s="46"/>
      <c r="R20" s="46"/>
      <c r="S20" s="46"/>
      <c r="T20" s="46"/>
    </row>
    <row r="21" spans="2:20" ht="24" customHeight="1">
      <c r="B21" s="31">
        <v>12</v>
      </c>
      <c r="C21" s="23"/>
      <c r="D21" s="23"/>
      <c r="E21" s="23"/>
      <c r="F21" s="49"/>
      <c r="G21" s="49"/>
      <c r="H21" s="33"/>
      <c r="I21" s="46"/>
      <c r="J21" s="46"/>
      <c r="K21" s="46"/>
      <c r="L21" s="46"/>
      <c r="M21" s="46"/>
      <c r="N21" s="46"/>
      <c r="O21" s="46"/>
      <c r="P21" s="46"/>
      <c r="Q21" s="46"/>
      <c r="R21" s="46"/>
      <c r="S21" s="46"/>
      <c r="T21" s="46"/>
    </row>
    <row r="22" spans="2:20" ht="24" customHeight="1">
      <c r="B22" s="31">
        <v>13</v>
      </c>
      <c r="C22" s="23"/>
      <c r="D22" s="23"/>
      <c r="E22" s="23"/>
      <c r="F22" s="49"/>
      <c r="G22" s="49"/>
      <c r="H22" s="33"/>
      <c r="I22" s="46"/>
      <c r="J22" s="46"/>
      <c r="K22" s="46"/>
      <c r="L22" s="46"/>
      <c r="M22" s="46"/>
      <c r="N22" s="46"/>
      <c r="O22" s="46"/>
      <c r="P22" s="46"/>
      <c r="Q22" s="46"/>
      <c r="R22" s="46"/>
      <c r="S22" s="46"/>
      <c r="T22" s="46"/>
    </row>
    <row r="23" spans="2:20" ht="24" customHeight="1">
      <c r="B23" s="31">
        <v>14</v>
      </c>
      <c r="C23" s="23"/>
      <c r="D23" s="23"/>
      <c r="E23" s="23"/>
      <c r="F23" s="49"/>
      <c r="G23" s="49"/>
      <c r="H23" s="33"/>
      <c r="I23" s="46"/>
      <c r="J23" s="46"/>
      <c r="K23" s="46"/>
      <c r="L23" s="46"/>
      <c r="M23" s="46"/>
      <c r="N23" s="46"/>
      <c r="O23" s="46"/>
      <c r="P23" s="46"/>
      <c r="Q23" s="46"/>
      <c r="R23" s="46"/>
      <c r="S23" s="46"/>
      <c r="T23" s="46"/>
    </row>
    <row r="24" spans="2:20" ht="24" customHeight="1">
      <c r="B24" s="31">
        <v>15</v>
      </c>
      <c r="C24" s="23"/>
      <c r="D24" s="23"/>
      <c r="E24" s="23"/>
      <c r="F24" s="49"/>
      <c r="G24" s="49"/>
      <c r="H24" s="33"/>
      <c r="I24" s="46"/>
      <c r="J24" s="46"/>
      <c r="K24" s="46"/>
      <c r="L24" s="46"/>
      <c r="M24" s="46"/>
      <c r="N24" s="46"/>
      <c r="O24" s="46"/>
      <c r="P24" s="46"/>
      <c r="Q24" s="46"/>
      <c r="R24" s="46"/>
      <c r="S24" s="46"/>
      <c r="T24" s="46"/>
    </row>
    <row r="25" spans="2:20" ht="24" customHeight="1">
      <c r="B25" s="31">
        <v>16</v>
      </c>
      <c r="C25" s="23"/>
      <c r="D25" s="23"/>
      <c r="E25" s="23"/>
      <c r="F25" s="49"/>
      <c r="G25" s="49"/>
      <c r="H25" s="33"/>
      <c r="I25" s="46"/>
      <c r="J25" s="46"/>
      <c r="K25" s="46"/>
      <c r="L25" s="46"/>
      <c r="M25" s="46"/>
      <c r="N25" s="46"/>
      <c r="O25" s="46"/>
      <c r="P25" s="46"/>
      <c r="Q25" s="46"/>
      <c r="R25" s="46"/>
      <c r="S25" s="46"/>
      <c r="T25" s="46"/>
    </row>
    <row r="26" spans="2:20" ht="24" customHeight="1">
      <c r="B26" s="31">
        <v>17</v>
      </c>
      <c r="C26" s="23"/>
      <c r="D26" s="23"/>
      <c r="E26" s="23"/>
      <c r="F26" s="49"/>
      <c r="G26" s="49"/>
      <c r="H26" s="33"/>
      <c r="I26" s="46"/>
      <c r="J26" s="46"/>
      <c r="K26" s="46"/>
      <c r="L26" s="46"/>
      <c r="M26" s="46"/>
      <c r="N26" s="46"/>
      <c r="O26" s="46"/>
      <c r="P26" s="46"/>
      <c r="Q26" s="46"/>
      <c r="R26" s="46"/>
      <c r="S26" s="46"/>
      <c r="T26" s="46"/>
    </row>
    <row r="27" spans="2:20" ht="24" customHeight="1">
      <c r="B27" s="31">
        <v>18</v>
      </c>
      <c r="C27" s="23"/>
      <c r="D27" s="23"/>
      <c r="E27" s="23"/>
      <c r="F27" s="49"/>
      <c r="G27" s="49"/>
      <c r="H27" s="33"/>
      <c r="I27" s="46"/>
      <c r="J27" s="46"/>
      <c r="K27" s="46"/>
      <c r="L27" s="46"/>
      <c r="M27" s="46"/>
      <c r="N27" s="46"/>
      <c r="O27" s="46"/>
      <c r="P27" s="46"/>
      <c r="Q27" s="46"/>
      <c r="R27" s="46"/>
      <c r="S27" s="46"/>
      <c r="T27" s="46"/>
    </row>
    <row r="28" spans="2:20" ht="24" customHeight="1">
      <c r="B28" s="31">
        <v>19</v>
      </c>
      <c r="C28" s="23"/>
      <c r="D28" s="23"/>
      <c r="E28" s="23"/>
      <c r="F28" s="49"/>
      <c r="G28" s="49"/>
      <c r="H28" s="33"/>
      <c r="I28" s="46"/>
      <c r="J28" s="46"/>
      <c r="K28" s="46"/>
      <c r="L28" s="46"/>
      <c r="M28" s="46"/>
      <c r="N28" s="46"/>
      <c r="O28" s="46"/>
      <c r="P28" s="46"/>
      <c r="Q28" s="46"/>
      <c r="R28" s="46"/>
      <c r="S28" s="46"/>
      <c r="T28" s="46"/>
    </row>
    <row r="29" spans="2:20" ht="24" customHeight="1">
      <c r="B29" s="31">
        <v>20</v>
      </c>
      <c r="C29" s="23"/>
      <c r="D29" s="23"/>
      <c r="E29" s="23"/>
      <c r="F29" s="49"/>
      <c r="G29" s="49"/>
      <c r="H29" s="33"/>
      <c r="I29" s="46"/>
      <c r="J29" s="46"/>
      <c r="K29" s="46"/>
      <c r="L29" s="46"/>
      <c r="M29" s="46"/>
      <c r="N29" s="46"/>
      <c r="O29" s="46"/>
      <c r="P29" s="46"/>
      <c r="Q29" s="46"/>
      <c r="R29" s="46"/>
      <c r="S29" s="46"/>
      <c r="T29" s="46"/>
    </row>
    <row r="30" spans="2:20" ht="24" customHeight="1">
      <c r="B30" s="31">
        <v>21</v>
      </c>
      <c r="C30" s="23"/>
      <c r="D30" s="23"/>
      <c r="E30" s="23"/>
      <c r="F30" s="49"/>
      <c r="G30" s="49"/>
      <c r="H30" s="33"/>
      <c r="I30" s="46"/>
      <c r="J30" s="46"/>
      <c r="K30" s="46"/>
      <c r="L30" s="46"/>
      <c r="M30" s="46"/>
      <c r="N30" s="46"/>
      <c r="O30" s="46"/>
      <c r="P30" s="46"/>
      <c r="Q30" s="46"/>
      <c r="R30" s="46"/>
      <c r="S30" s="46"/>
      <c r="T30" s="46"/>
    </row>
    <row r="31" spans="2:20" ht="24" customHeight="1">
      <c r="B31" s="31">
        <v>22</v>
      </c>
      <c r="C31" s="23"/>
      <c r="D31" s="23"/>
      <c r="E31" s="23"/>
      <c r="F31" s="49"/>
      <c r="G31" s="49"/>
      <c r="H31" s="33"/>
      <c r="I31" s="46"/>
      <c r="J31" s="46"/>
      <c r="K31" s="46"/>
      <c r="L31" s="46"/>
      <c r="M31" s="46"/>
      <c r="N31" s="46"/>
      <c r="O31" s="46"/>
      <c r="P31" s="46"/>
      <c r="Q31" s="46"/>
      <c r="R31" s="46"/>
      <c r="S31" s="46"/>
      <c r="T31" s="46"/>
    </row>
    <row r="32" spans="2:20" ht="24" customHeight="1">
      <c r="B32" s="31">
        <v>23</v>
      </c>
      <c r="C32" s="23"/>
      <c r="D32" s="23"/>
      <c r="E32" s="23"/>
      <c r="F32" s="49"/>
      <c r="G32" s="49"/>
      <c r="H32" s="33"/>
      <c r="I32" s="46"/>
      <c r="J32" s="46"/>
      <c r="K32" s="46"/>
      <c r="L32" s="46"/>
      <c r="M32" s="46"/>
      <c r="N32" s="46"/>
      <c r="O32" s="46"/>
      <c r="P32" s="46"/>
      <c r="Q32" s="46"/>
      <c r="R32" s="46"/>
      <c r="S32" s="46"/>
      <c r="T32" s="46"/>
    </row>
    <row r="33" spans="2:20" ht="24" customHeight="1">
      <c r="B33" s="31">
        <v>24</v>
      </c>
      <c r="C33" s="23"/>
      <c r="D33" s="23"/>
      <c r="E33" s="23"/>
      <c r="F33" s="49"/>
      <c r="G33" s="49"/>
      <c r="H33" s="33"/>
      <c r="I33" s="46"/>
      <c r="J33" s="46"/>
      <c r="K33" s="46"/>
      <c r="L33" s="46"/>
      <c r="M33" s="46"/>
      <c r="N33" s="46"/>
      <c r="O33" s="46"/>
      <c r="P33" s="46"/>
      <c r="Q33" s="46"/>
      <c r="R33" s="46"/>
      <c r="S33" s="46"/>
      <c r="T33" s="46"/>
    </row>
    <row r="34" spans="2:20" ht="24" customHeight="1">
      <c r="B34" s="31">
        <v>25</v>
      </c>
      <c r="C34" s="23"/>
      <c r="D34" s="23"/>
      <c r="E34" s="23"/>
      <c r="F34" s="49"/>
      <c r="G34" s="49"/>
      <c r="H34" s="33"/>
      <c r="I34" s="46"/>
      <c r="J34" s="46"/>
      <c r="K34" s="46"/>
      <c r="L34" s="46"/>
      <c r="M34" s="46"/>
      <c r="N34" s="46"/>
      <c r="O34" s="46"/>
      <c r="P34" s="46"/>
      <c r="Q34" s="46"/>
      <c r="R34" s="46"/>
      <c r="S34" s="46"/>
      <c r="T34" s="46"/>
    </row>
    <row r="36" spans="2:20" ht="21.75" customHeight="1">
      <c r="B36" s="50" t="s">
        <v>98</v>
      </c>
      <c r="C36" s="50"/>
      <c r="D36" s="50"/>
      <c r="E36" s="50"/>
      <c r="F36" s="50"/>
      <c r="G36" s="50"/>
      <c r="H36" s="50"/>
      <c r="I36" s="36"/>
      <c r="J36" s="36"/>
      <c r="K36" s="36"/>
      <c r="L36" s="36"/>
      <c r="M36" s="36"/>
      <c r="N36" s="36"/>
      <c r="O36" s="36"/>
      <c r="P36" s="36"/>
      <c r="Q36" s="36"/>
      <c r="R36" s="36"/>
      <c r="S36" s="36"/>
      <c r="T36" s="36"/>
    </row>
    <row r="38" spans="2:20" ht="21.75" customHeight="1">
      <c r="B38" s="37" t="s">
        <v>99</v>
      </c>
      <c r="C38" s="38" t="s">
        <v>100</v>
      </c>
      <c r="D38" s="39" t="s">
        <v>101</v>
      </c>
      <c r="E38" s="40" t="s">
        <v>102</v>
      </c>
      <c r="F38" s="42" t="s">
        <v>104</v>
      </c>
    </row>
    <row r="40" spans="2:20">
      <c r="B40" s="51" t="s">
        <v>107</v>
      </c>
      <c r="C40" s="51"/>
      <c r="D40" s="51"/>
      <c r="E40" s="51"/>
      <c r="F40" s="51"/>
      <c r="G40" s="51"/>
      <c r="H40" s="51"/>
      <c r="I40" s="51"/>
      <c r="J40" s="51"/>
      <c r="K40" s="51"/>
      <c r="L40" s="51"/>
      <c r="M40" s="51"/>
      <c r="N40" s="51"/>
      <c r="O40" s="51"/>
      <c r="P40" s="51"/>
      <c r="Q40" s="51"/>
      <c r="R40" s="51"/>
      <c r="S40" s="51"/>
      <c r="T40" s="51"/>
    </row>
  </sheetData>
  <mergeCells count="9">
    <mergeCell ref="B7:C7"/>
    <mergeCell ref="E7:T7"/>
    <mergeCell ref="B36:H36"/>
    <mergeCell ref="B40:T40"/>
    <mergeCell ref="B2:F2"/>
    <mergeCell ref="C5:F5"/>
    <mergeCell ref="H5:K5"/>
    <mergeCell ref="C6:F6"/>
    <mergeCell ref="H6:K6"/>
  </mergeCells>
  <phoneticPr fontId="32"/>
  <conditionalFormatting sqref="I36:T36">
    <cfRule type="cellIs" dxfId="1" priority="2" operator="equal">
      <formula>"★"</formula>
    </cfRule>
    <cfRule type="cellIs" dxfId="0" priority="3" operator="equal">
      <formula>"◆"</formula>
    </cfRule>
  </conditionalFormatting>
  <dataValidations count="1">
    <dataValidation type="list" allowBlank="1" sqref="H10:H34" xr:uid="{00000000-0002-0000-0300-000000000000}">
      <formula1>"0%,25%,50%,75%,100%"</formula1>
      <formula2>0</formula2>
    </dataValidation>
  </dataValidations>
  <pageMargins left="0.3" right="0.3" top="0.4" bottom="0.4"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S31"/>
  <sheetViews>
    <sheetView showGridLines="0" tabSelected="1" zoomScaleNormal="100" workbookViewId="0">
      <pane xSplit="7" ySplit="7" topLeftCell="H8" activePane="bottomRight" state="frozen"/>
      <selection pane="topRight" activeCell="H1" sqref="H1"/>
      <selection pane="bottomLeft" activeCell="A8" sqref="A8"/>
      <selection pane="bottomRight"/>
    </sheetView>
  </sheetViews>
  <sheetFormatPr defaultColWidth="8.7109375" defaultRowHeight="15"/>
  <cols>
    <col min="1" max="1" width="2" customWidth="1"/>
    <col min="2" max="2" width="6.85546875" bestFit="1" customWidth="1"/>
    <col min="3" max="3" width="19.85546875" customWidth="1"/>
    <col min="4" max="4" width="14" customWidth="1"/>
    <col min="5" max="5" width="12" customWidth="1"/>
    <col min="6" max="6" width="8.140625" bestFit="1" customWidth="1"/>
    <col min="7" max="7" width="10.28515625" bestFit="1" customWidth="1"/>
    <col min="8" max="19" width="10" customWidth="1"/>
  </cols>
  <sheetData>
    <row r="2" spans="2:19" ht="31.5" customHeight="1">
      <c r="B2" s="14" t="s">
        <v>139</v>
      </c>
      <c r="C2" s="14"/>
      <c r="D2" s="14"/>
      <c r="E2" s="14"/>
      <c r="F2" s="14"/>
      <c r="S2" s="21" t="s">
        <v>83</v>
      </c>
    </row>
    <row r="3" spans="2:19" ht="3.75" customHeight="1">
      <c r="B3" s="16"/>
      <c r="C3" s="16"/>
      <c r="D3" s="16"/>
      <c r="E3" s="16"/>
      <c r="F3" s="16"/>
      <c r="G3" s="16"/>
      <c r="H3" s="16"/>
      <c r="I3" s="16"/>
      <c r="J3" s="16"/>
      <c r="K3" s="16"/>
      <c r="L3" s="16"/>
      <c r="M3" s="16"/>
      <c r="N3" s="16"/>
      <c r="O3" s="16"/>
      <c r="P3" s="16"/>
      <c r="Q3" s="16"/>
      <c r="R3" s="16"/>
      <c r="S3" s="16"/>
    </row>
    <row r="4" spans="2:19" ht="7.5" customHeight="1"/>
    <row r="5" spans="2:19" ht="24" customHeight="1">
      <c r="B5" s="4" t="s">
        <v>137</v>
      </c>
      <c r="C5" s="4"/>
      <c r="D5" s="47"/>
      <c r="E5" s="3" t="s">
        <v>140</v>
      </c>
      <c r="F5" s="3"/>
      <c r="G5" s="3"/>
      <c r="H5" s="3"/>
      <c r="I5" s="3"/>
      <c r="J5" s="3"/>
      <c r="K5" s="3"/>
      <c r="L5" s="3"/>
      <c r="M5" s="3"/>
      <c r="N5" s="3"/>
      <c r="O5" s="3"/>
      <c r="P5" s="3"/>
      <c r="Q5" s="3"/>
      <c r="R5" s="3"/>
      <c r="S5" s="3"/>
    </row>
    <row r="6" spans="2:19" ht="6" customHeight="1"/>
    <row r="7" spans="2:19" ht="31.5" customHeight="1">
      <c r="B7" s="26" t="s">
        <v>90</v>
      </c>
      <c r="C7" s="27" t="s">
        <v>84</v>
      </c>
      <c r="D7" s="27" t="s">
        <v>93</v>
      </c>
      <c r="E7" s="27" t="s">
        <v>141</v>
      </c>
      <c r="F7" s="27" t="s">
        <v>142</v>
      </c>
      <c r="G7" s="27" t="s">
        <v>143</v>
      </c>
      <c r="H7" s="48" t="str">
        <f>IF($D$5="","",EDATE($D$5,0))</f>
        <v/>
      </c>
      <c r="I7" s="48" t="str">
        <f>IF($D$5="","",EDATE($D$5,1))</f>
        <v/>
      </c>
      <c r="J7" s="48" t="str">
        <f>IF($D$5="","",EDATE($D$5,2))</f>
        <v/>
      </c>
      <c r="K7" s="48" t="str">
        <f>IF($D$5="","",EDATE($D$5,3))</f>
        <v/>
      </c>
      <c r="L7" s="48" t="str">
        <f>IF($D$5="","",EDATE($D$5,4))</f>
        <v/>
      </c>
      <c r="M7" s="48" t="str">
        <f>IF($D$5="","",EDATE($D$5,5))</f>
        <v/>
      </c>
      <c r="N7" s="48" t="str">
        <f>IF($D$5="","",EDATE($D$5,6))</f>
        <v/>
      </c>
      <c r="O7" s="48" t="str">
        <f>IF($D$5="","",EDATE($D$5,7))</f>
        <v/>
      </c>
      <c r="P7" s="48" t="str">
        <f>IF($D$5="","",EDATE($D$5,8))</f>
        <v/>
      </c>
      <c r="Q7" s="48" t="str">
        <f>IF($D$5="","",EDATE($D$5,9))</f>
        <v/>
      </c>
      <c r="R7" s="48" t="str">
        <f>IF($D$5="","",EDATE($D$5,10))</f>
        <v/>
      </c>
      <c r="S7" s="48" t="str">
        <f>IF($D$5="","",EDATE($D$5,11))</f>
        <v/>
      </c>
    </row>
    <row r="8" spans="2:19" ht="25.5" customHeight="1">
      <c r="B8" s="31">
        <v>1</v>
      </c>
      <c r="C8" s="23"/>
      <c r="D8" s="24"/>
      <c r="E8" s="24"/>
      <c r="F8" s="49"/>
      <c r="G8" s="49"/>
      <c r="H8" s="46"/>
      <c r="I8" s="46"/>
      <c r="J8" s="46"/>
      <c r="K8" s="46"/>
      <c r="L8" s="46"/>
      <c r="M8" s="46"/>
      <c r="N8" s="46"/>
      <c r="O8" s="46"/>
      <c r="P8" s="46"/>
      <c r="Q8" s="46"/>
      <c r="R8" s="46"/>
      <c r="S8" s="46"/>
    </row>
    <row r="9" spans="2:19" ht="25.5" customHeight="1">
      <c r="B9" s="31">
        <v>2</v>
      </c>
      <c r="C9" s="23"/>
      <c r="D9" s="24"/>
      <c r="E9" s="24"/>
      <c r="F9" s="49"/>
      <c r="G9" s="49"/>
      <c r="H9" s="46"/>
      <c r="I9" s="46"/>
      <c r="J9" s="46"/>
      <c r="K9" s="46"/>
      <c r="L9" s="46"/>
      <c r="M9" s="46"/>
      <c r="N9" s="46"/>
      <c r="O9" s="46"/>
      <c r="P9" s="46"/>
      <c r="Q9" s="46"/>
      <c r="R9" s="46"/>
      <c r="S9" s="46"/>
    </row>
    <row r="10" spans="2:19" ht="25.5" customHeight="1">
      <c r="B10" s="31">
        <v>3</v>
      </c>
      <c r="C10" s="23"/>
      <c r="D10" s="24"/>
      <c r="E10" s="24"/>
      <c r="F10" s="49"/>
      <c r="G10" s="49"/>
      <c r="H10" s="46"/>
      <c r="I10" s="46"/>
      <c r="J10" s="46"/>
      <c r="K10" s="46"/>
      <c r="L10" s="46"/>
      <c r="M10" s="46"/>
      <c r="N10" s="46"/>
      <c r="O10" s="46"/>
      <c r="P10" s="46"/>
      <c r="Q10" s="46"/>
      <c r="R10" s="46"/>
      <c r="S10" s="46"/>
    </row>
    <row r="11" spans="2:19" ht="25.5" customHeight="1">
      <c r="B11" s="31">
        <v>4</v>
      </c>
      <c r="C11" s="23"/>
      <c r="D11" s="24"/>
      <c r="E11" s="24"/>
      <c r="F11" s="49"/>
      <c r="G11" s="49"/>
      <c r="H11" s="46"/>
      <c r="I11" s="46"/>
      <c r="J11" s="46"/>
      <c r="K11" s="46"/>
      <c r="L11" s="46"/>
      <c r="M11" s="46"/>
      <c r="N11" s="46"/>
      <c r="O11" s="46"/>
      <c r="P11" s="46"/>
      <c r="Q11" s="46"/>
      <c r="R11" s="46"/>
      <c r="S11" s="46"/>
    </row>
    <row r="12" spans="2:19" ht="25.5" customHeight="1">
      <c r="B12" s="31">
        <v>5</v>
      </c>
      <c r="C12" s="23"/>
      <c r="D12" s="24"/>
      <c r="E12" s="24"/>
      <c r="F12" s="49"/>
      <c r="G12" s="49"/>
      <c r="H12" s="46"/>
      <c r="I12" s="46"/>
      <c r="J12" s="46"/>
      <c r="K12" s="46"/>
      <c r="L12" s="46"/>
      <c r="M12" s="46"/>
      <c r="N12" s="46"/>
      <c r="O12" s="46"/>
      <c r="P12" s="46"/>
      <c r="Q12" s="46"/>
      <c r="R12" s="46"/>
      <c r="S12" s="46"/>
    </row>
    <row r="13" spans="2:19" ht="25.5" customHeight="1">
      <c r="B13" s="31">
        <v>6</v>
      </c>
      <c r="C13" s="23"/>
      <c r="D13" s="24"/>
      <c r="E13" s="24"/>
      <c r="F13" s="49"/>
      <c r="G13" s="49"/>
      <c r="H13" s="46"/>
      <c r="I13" s="46"/>
      <c r="J13" s="46"/>
      <c r="K13" s="46"/>
      <c r="L13" s="46"/>
      <c r="M13" s="46"/>
      <c r="N13" s="46"/>
      <c r="O13" s="46"/>
      <c r="P13" s="46"/>
      <c r="Q13" s="46"/>
      <c r="R13" s="46"/>
      <c r="S13" s="46"/>
    </row>
    <row r="14" spans="2:19" ht="25.5" customHeight="1">
      <c r="B14" s="31">
        <v>7</v>
      </c>
      <c r="C14" s="23"/>
      <c r="D14" s="24"/>
      <c r="E14" s="24"/>
      <c r="F14" s="49"/>
      <c r="G14" s="49"/>
      <c r="H14" s="46"/>
      <c r="I14" s="46"/>
      <c r="J14" s="46"/>
      <c r="K14" s="46"/>
      <c r="L14" s="46"/>
      <c r="M14" s="46"/>
      <c r="N14" s="46"/>
      <c r="O14" s="46"/>
      <c r="P14" s="46"/>
      <c r="Q14" s="46"/>
      <c r="R14" s="46"/>
      <c r="S14" s="46"/>
    </row>
    <row r="15" spans="2:19" ht="25.5" customHeight="1">
      <c r="B15" s="31">
        <v>8</v>
      </c>
      <c r="C15" s="23"/>
      <c r="D15" s="24"/>
      <c r="E15" s="24"/>
      <c r="F15" s="49"/>
      <c r="G15" s="49"/>
      <c r="H15" s="46"/>
      <c r="I15" s="46"/>
      <c r="J15" s="46"/>
      <c r="K15" s="46"/>
      <c r="L15" s="46"/>
      <c r="M15" s="46"/>
      <c r="N15" s="46"/>
      <c r="O15" s="46"/>
      <c r="P15" s="46"/>
      <c r="Q15" s="46"/>
      <c r="R15" s="46"/>
      <c r="S15" s="46"/>
    </row>
    <row r="16" spans="2:19" ht="25.5" customHeight="1">
      <c r="B16" s="31">
        <v>9</v>
      </c>
      <c r="C16" s="23"/>
      <c r="D16" s="24"/>
      <c r="E16" s="24"/>
      <c r="F16" s="49"/>
      <c r="G16" s="49"/>
      <c r="H16" s="46"/>
      <c r="I16" s="46"/>
      <c r="J16" s="46"/>
      <c r="K16" s="46"/>
      <c r="L16" s="46"/>
      <c r="M16" s="46"/>
      <c r="N16" s="46"/>
      <c r="O16" s="46"/>
      <c r="P16" s="46"/>
      <c r="Q16" s="46"/>
      <c r="R16" s="46"/>
      <c r="S16" s="46"/>
    </row>
    <row r="17" spans="2:19" ht="25.5" customHeight="1">
      <c r="B17" s="31">
        <v>10</v>
      </c>
      <c r="C17" s="23"/>
      <c r="D17" s="24"/>
      <c r="E17" s="24"/>
      <c r="F17" s="49"/>
      <c r="G17" s="49"/>
      <c r="H17" s="46"/>
      <c r="I17" s="46"/>
      <c r="J17" s="46"/>
      <c r="K17" s="46"/>
      <c r="L17" s="46"/>
      <c r="M17" s="46"/>
      <c r="N17" s="46"/>
      <c r="O17" s="46"/>
      <c r="P17" s="46"/>
      <c r="Q17" s="46"/>
      <c r="R17" s="46"/>
      <c r="S17" s="46"/>
    </row>
    <row r="18" spans="2:19" ht="25.5" customHeight="1">
      <c r="B18" s="31">
        <v>11</v>
      </c>
      <c r="C18" s="23"/>
      <c r="D18" s="24"/>
      <c r="E18" s="24"/>
      <c r="F18" s="49"/>
      <c r="G18" s="49"/>
      <c r="H18" s="46"/>
      <c r="I18" s="46"/>
      <c r="J18" s="46"/>
      <c r="K18" s="46"/>
      <c r="L18" s="46"/>
      <c r="M18" s="46"/>
      <c r="N18" s="46"/>
      <c r="O18" s="46"/>
      <c r="P18" s="46"/>
      <c r="Q18" s="46"/>
      <c r="R18" s="46"/>
      <c r="S18" s="46"/>
    </row>
    <row r="19" spans="2:19" ht="25.5" customHeight="1">
      <c r="B19" s="31">
        <v>12</v>
      </c>
      <c r="C19" s="23"/>
      <c r="D19" s="24"/>
      <c r="E19" s="24"/>
      <c r="F19" s="49"/>
      <c r="G19" s="49"/>
      <c r="H19" s="46"/>
      <c r="I19" s="46"/>
      <c r="J19" s="46"/>
      <c r="K19" s="46"/>
      <c r="L19" s="46"/>
      <c r="M19" s="46"/>
      <c r="N19" s="46"/>
      <c r="O19" s="46"/>
      <c r="P19" s="46"/>
      <c r="Q19" s="46"/>
      <c r="R19" s="46"/>
      <c r="S19" s="46"/>
    </row>
    <row r="20" spans="2:19" ht="25.5" customHeight="1">
      <c r="B20" s="31">
        <v>13</v>
      </c>
      <c r="C20" s="23"/>
      <c r="D20" s="24"/>
      <c r="E20" s="24"/>
      <c r="F20" s="49"/>
      <c r="G20" s="49"/>
      <c r="H20" s="46"/>
      <c r="I20" s="46"/>
      <c r="J20" s="46"/>
      <c r="K20" s="46"/>
      <c r="L20" s="46"/>
      <c r="M20" s="46"/>
      <c r="N20" s="46"/>
      <c r="O20" s="46"/>
      <c r="P20" s="46"/>
      <c r="Q20" s="46"/>
      <c r="R20" s="46"/>
      <c r="S20" s="46"/>
    </row>
    <row r="21" spans="2:19" ht="25.5" customHeight="1">
      <c r="B21" s="31">
        <v>14</v>
      </c>
      <c r="C21" s="23"/>
      <c r="D21" s="24"/>
      <c r="E21" s="24"/>
      <c r="F21" s="49"/>
      <c r="G21" s="49"/>
      <c r="H21" s="46"/>
      <c r="I21" s="46"/>
      <c r="J21" s="46"/>
      <c r="K21" s="46"/>
      <c r="L21" s="46"/>
      <c r="M21" s="46"/>
      <c r="N21" s="46"/>
      <c r="O21" s="46"/>
      <c r="P21" s="46"/>
      <c r="Q21" s="46"/>
      <c r="R21" s="46"/>
      <c r="S21" s="46"/>
    </row>
    <row r="22" spans="2:19" ht="25.5" customHeight="1">
      <c r="B22" s="31">
        <v>15</v>
      </c>
      <c r="C22" s="23"/>
      <c r="D22" s="24"/>
      <c r="E22" s="24"/>
      <c r="F22" s="49"/>
      <c r="G22" s="49"/>
      <c r="H22" s="46"/>
      <c r="I22" s="46"/>
      <c r="J22" s="46"/>
      <c r="K22" s="46"/>
      <c r="L22" s="46"/>
      <c r="M22" s="46"/>
      <c r="N22" s="46"/>
      <c r="O22" s="46"/>
      <c r="P22" s="46"/>
      <c r="Q22" s="46"/>
      <c r="R22" s="46"/>
      <c r="S22" s="46"/>
    </row>
    <row r="23" spans="2:19" ht="25.5" customHeight="1">
      <c r="B23" s="31">
        <v>16</v>
      </c>
      <c r="C23" s="23"/>
      <c r="D23" s="24"/>
      <c r="E23" s="24"/>
      <c r="F23" s="49"/>
      <c r="G23" s="49"/>
      <c r="H23" s="46"/>
      <c r="I23" s="46"/>
      <c r="J23" s="46"/>
      <c r="K23" s="46"/>
      <c r="L23" s="46"/>
      <c r="M23" s="46"/>
      <c r="N23" s="46"/>
      <c r="O23" s="46"/>
      <c r="P23" s="46"/>
      <c r="Q23" s="46"/>
      <c r="R23" s="46"/>
      <c r="S23" s="46"/>
    </row>
    <row r="24" spans="2:19" ht="25.5" customHeight="1">
      <c r="B24" s="31">
        <v>17</v>
      </c>
      <c r="C24" s="23"/>
      <c r="D24" s="24"/>
      <c r="E24" s="24"/>
      <c r="F24" s="49"/>
      <c r="G24" s="49"/>
      <c r="H24" s="46"/>
      <c r="I24" s="46"/>
      <c r="J24" s="46"/>
      <c r="K24" s="46"/>
      <c r="L24" s="46"/>
      <c r="M24" s="46"/>
      <c r="N24" s="46"/>
      <c r="O24" s="46"/>
      <c r="P24" s="46"/>
      <c r="Q24" s="46"/>
      <c r="R24" s="46"/>
      <c r="S24" s="46"/>
    </row>
    <row r="25" spans="2:19" ht="25.5" customHeight="1">
      <c r="B25" s="31">
        <v>18</v>
      </c>
      <c r="C25" s="23"/>
      <c r="D25" s="24"/>
      <c r="E25" s="24"/>
      <c r="F25" s="49"/>
      <c r="G25" s="49"/>
      <c r="H25" s="46"/>
      <c r="I25" s="46"/>
      <c r="J25" s="46"/>
      <c r="K25" s="46"/>
      <c r="L25" s="46"/>
      <c r="M25" s="46"/>
      <c r="N25" s="46"/>
      <c r="O25" s="46"/>
      <c r="P25" s="46"/>
      <c r="Q25" s="46"/>
      <c r="R25" s="46"/>
      <c r="S25" s="46"/>
    </row>
    <row r="26" spans="2:19" ht="25.5" customHeight="1">
      <c r="B26" s="31">
        <v>19</v>
      </c>
      <c r="C26" s="23"/>
      <c r="D26" s="24"/>
      <c r="E26" s="24"/>
      <c r="F26" s="49"/>
      <c r="G26" s="49"/>
      <c r="H26" s="46"/>
      <c r="I26" s="46"/>
      <c r="J26" s="46"/>
      <c r="K26" s="46"/>
      <c r="L26" s="46"/>
      <c r="M26" s="46"/>
      <c r="N26" s="46"/>
      <c r="O26" s="46"/>
      <c r="P26" s="46"/>
      <c r="Q26" s="46"/>
      <c r="R26" s="46"/>
      <c r="S26" s="46"/>
    </row>
    <row r="27" spans="2:19" ht="25.5" customHeight="1">
      <c r="B27" s="31">
        <v>20</v>
      </c>
      <c r="C27" s="23"/>
      <c r="D27" s="24"/>
      <c r="E27" s="24"/>
      <c r="F27" s="49"/>
      <c r="G27" s="49"/>
      <c r="H27" s="46"/>
      <c r="I27" s="46"/>
      <c r="J27" s="46"/>
      <c r="K27" s="46"/>
      <c r="L27" s="46"/>
      <c r="M27" s="46"/>
      <c r="N27" s="46"/>
      <c r="O27" s="46"/>
      <c r="P27" s="46"/>
      <c r="Q27" s="46"/>
      <c r="R27" s="46"/>
      <c r="S27" s="46"/>
    </row>
    <row r="29" spans="2:19" ht="21.75" customHeight="1">
      <c r="B29" s="37" t="s">
        <v>99</v>
      </c>
      <c r="C29" s="38" t="s">
        <v>144</v>
      </c>
      <c r="D29" s="39" t="s">
        <v>145</v>
      </c>
      <c r="E29" s="40" t="s">
        <v>102</v>
      </c>
      <c r="F29" s="52" t="s">
        <v>98</v>
      </c>
      <c r="G29" s="52"/>
    </row>
    <row r="31" spans="2:19">
      <c r="B31" s="51" t="s">
        <v>107</v>
      </c>
      <c r="C31" s="51"/>
      <c r="D31" s="51"/>
      <c r="E31" s="51"/>
      <c r="F31" s="51"/>
      <c r="G31" s="51"/>
      <c r="H31" s="51"/>
      <c r="I31" s="51"/>
      <c r="J31" s="51"/>
      <c r="K31" s="51"/>
      <c r="L31" s="51"/>
      <c r="M31" s="51"/>
      <c r="N31" s="51"/>
      <c r="O31" s="51"/>
      <c r="P31" s="51"/>
      <c r="Q31" s="51"/>
      <c r="R31" s="51"/>
      <c r="S31" s="51"/>
    </row>
  </sheetData>
  <mergeCells count="5">
    <mergeCell ref="B2:F2"/>
    <mergeCell ref="B5:C5"/>
    <mergeCell ref="E5:S5"/>
    <mergeCell ref="F29:G29"/>
    <mergeCell ref="B31:S31"/>
  </mergeCells>
  <phoneticPr fontId="32"/>
  <dataValidations count="1">
    <dataValidation type="list" allowBlank="1" sqref="E8:E27" xr:uid="{00000000-0002-0000-0400-000000000000}">
      <formula1>"見積中,受注済,着工,施工中,竣工間近,完工,保留"</formula1>
      <formula2>0</formula2>
    </dataValidation>
  </dataValidations>
  <pageMargins left="0.3" right="0.3" top="0.4" bottom="0.4"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読んで使い方</vt:lpstr>
      <vt:lpstr>工程表_日単位</vt:lpstr>
      <vt:lpstr>工程表_週単位</vt:lpstr>
      <vt:lpstr>工程表_月単位</vt:lpstr>
      <vt:lpstr>複数現場一括</vt:lpstr>
      <vt:lpstr>工程表_月単位!Print_Titles</vt:lpstr>
      <vt:lpstr>工程表_週単位!Print_Titles</vt:lpstr>
      <vt:lpstr>工程表_日単位!Print_Titles</vt:lpstr>
      <vt:lpstr>工程表_月単位!Print_Titles_0</vt:lpstr>
      <vt:lpstr>工程表_週単位!Print_Titles_0</vt:lpstr>
      <vt:lpstr>工程表_日単位!Print_Titles_0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2026-05-04T21:12:55Z</dcterms:created>
  <dcterms:modified xsi:type="dcterms:W3CDTF">2026-05-04T21:17:16Z</dcterms:modified>
  <dc:language>en-US</dc:language>
</cp:coreProperties>
</file>