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0" documentId="8_{28B74F70-25EA-45FE-BBF1-EF37F6C85230}" xr6:coauthVersionLast="47" xr6:coauthVersionMax="47" xr10:uidLastSave="{00000000-0000-0000-0000-000000000000}"/>
  <bookViews>
    <workbookView xWindow="90" yWindow="195" windowWidth="28680" windowHeight="15180" tabRatio="500" activeTab="5" xr2:uid="{00000000-000D-0000-FFFF-FFFF00000000}"/>
  </bookViews>
  <sheets>
    <sheet name="読んで使い方" sheetId="1" r:id="rId1"/>
    <sheet name="現場一覧" sheetId="2" r:id="rId2"/>
    <sheet name="現場詳細" sheetId="3" r:id="rId3"/>
    <sheet name="年度集計" sheetId="4" r:id="rId4"/>
    <sheet name="元請会社別集計" sheetId="5" r:id="rId5"/>
    <sheet name="ランキング" sheetId="6" r:id="rId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31" i="6" l="1"/>
  <c r="F31" i="6" s="1"/>
  <c r="G30" i="6"/>
  <c r="F30" i="6" s="1"/>
  <c r="G29" i="6"/>
  <c r="G28" i="6"/>
  <c r="E28" i="6" s="1"/>
  <c r="G27" i="6"/>
  <c r="G26" i="6"/>
  <c r="G25" i="6"/>
  <c r="E25" i="6" s="1"/>
  <c r="G24" i="6"/>
  <c r="G23" i="6"/>
  <c r="G22" i="6"/>
  <c r="D22" i="6" s="1"/>
  <c r="G18" i="6"/>
  <c r="G17" i="6"/>
  <c r="F17" i="6" s="1"/>
  <c r="G16" i="6"/>
  <c r="C16" i="6" s="1"/>
  <c r="G15" i="6"/>
  <c r="G14" i="6"/>
  <c r="G13" i="6"/>
  <c r="C13" i="6" s="1"/>
  <c r="G12" i="6"/>
  <c r="F12" i="6" s="1"/>
  <c r="G11" i="6"/>
  <c r="F11" i="6" s="1"/>
  <c r="G10" i="6"/>
  <c r="G9" i="6"/>
  <c r="E9" i="6" s="1"/>
  <c r="F29" i="5"/>
  <c r="D29" i="5"/>
  <c r="F27" i="5"/>
  <c r="G27" i="5" s="1"/>
  <c r="E27" i="5"/>
  <c r="H27" i="5" s="1"/>
  <c r="D27" i="5"/>
  <c r="H26" i="5"/>
  <c r="G26" i="5"/>
  <c r="F26" i="5"/>
  <c r="E26" i="5"/>
  <c r="D26" i="5"/>
  <c r="F25" i="5"/>
  <c r="E25" i="5"/>
  <c r="H25" i="5" s="1"/>
  <c r="D25" i="5"/>
  <c r="F24" i="5"/>
  <c r="G24" i="5" s="1"/>
  <c r="E24" i="5"/>
  <c r="D24" i="5"/>
  <c r="H23" i="5"/>
  <c r="G23" i="5"/>
  <c r="F23" i="5"/>
  <c r="E23" i="5"/>
  <c r="D23" i="5"/>
  <c r="F22" i="5"/>
  <c r="G22" i="5" s="1"/>
  <c r="E22" i="5"/>
  <c r="H22" i="5" s="1"/>
  <c r="D22" i="5"/>
  <c r="G21" i="5"/>
  <c r="F21" i="5"/>
  <c r="E21" i="5"/>
  <c r="D21" i="5"/>
  <c r="F20" i="5"/>
  <c r="G20" i="5" s="1"/>
  <c r="E20" i="5"/>
  <c r="H20" i="5" s="1"/>
  <c r="D20" i="5"/>
  <c r="F19" i="5"/>
  <c r="G19" i="5" s="1"/>
  <c r="E19" i="5"/>
  <c r="H19" i="5" s="1"/>
  <c r="D19" i="5"/>
  <c r="F18" i="5"/>
  <c r="G18" i="5" s="1"/>
  <c r="E18" i="5"/>
  <c r="D18" i="5"/>
  <c r="F17" i="5"/>
  <c r="G17" i="5" s="1"/>
  <c r="E17" i="5"/>
  <c r="H24" i="5" s="1"/>
  <c r="D17" i="5"/>
  <c r="H16" i="5"/>
  <c r="G16" i="5"/>
  <c r="F16" i="5"/>
  <c r="E16" i="5"/>
  <c r="D16" i="5"/>
  <c r="F15" i="5"/>
  <c r="E15" i="5"/>
  <c r="G15" i="5" s="1"/>
  <c r="D15" i="5"/>
  <c r="F14" i="5"/>
  <c r="G14" i="5" s="1"/>
  <c r="E14" i="5"/>
  <c r="H14" i="5" s="1"/>
  <c r="D14" i="5"/>
  <c r="H13" i="5"/>
  <c r="G13" i="5"/>
  <c r="F13" i="5"/>
  <c r="E13" i="5"/>
  <c r="D13" i="5"/>
  <c r="F12" i="5"/>
  <c r="G12" i="5" s="1"/>
  <c r="E12" i="5"/>
  <c r="H12" i="5" s="1"/>
  <c r="D12" i="5"/>
  <c r="F11" i="5"/>
  <c r="G11" i="5" s="1"/>
  <c r="E11" i="5"/>
  <c r="H11" i="5" s="1"/>
  <c r="D11" i="5"/>
  <c r="H10" i="5"/>
  <c r="F10" i="5"/>
  <c r="G10" i="5" s="1"/>
  <c r="E10" i="5"/>
  <c r="D10" i="5"/>
  <c r="F9" i="5"/>
  <c r="E9" i="5"/>
  <c r="H18" i="5" s="1"/>
  <c r="D9" i="5"/>
  <c r="F8" i="5"/>
  <c r="G8" i="5" s="1"/>
  <c r="E8" i="5"/>
  <c r="D8" i="5"/>
  <c r="E19" i="4"/>
  <c r="D19" i="4"/>
  <c r="C19" i="4"/>
  <c r="E18" i="4"/>
  <c r="D18" i="4"/>
  <c r="C18" i="4"/>
  <c r="E17" i="4"/>
  <c r="D17" i="4"/>
  <c r="C17" i="4"/>
  <c r="E16" i="4"/>
  <c r="D16" i="4"/>
  <c r="C16" i="4"/>
  <c r="E15" i="4"/>
  <c r="D15" i="4"/>
  <c r="C15" i="4"/>
  <c r="E14" i="4"/>
  <c r="D14" i="4"/>
  <c r="C14" i="4"/>
  <c r="E13" i="4"/>
  <c r="D13" i="4"/>
  <c r="C13" i="4"/>
  <c r="E12" i="4"/>
  <c r="D12" i="4"/>
  <c r="C12" i="4"/>
  <c r="E11" i="4"/>
  <c r="D11" i="4"/>
  <c r="C11" i="4"/>
  <c r="N7" i="4"/>
  <c r="N19" i="3"/>
  <c r="M19" i="3"/>
  <c r="L19" i="3"/>
  <c r="K19" i="3"/>
  <c r="J19" i="3"/>
  <c r="I19" i="3"/>
  <c r="H19" i="3"/>
  <c r="G19" i="3"/>
  <c r="F19" i="3"/>
  <c r="E19" i="3"/>
  <c r="D19" i="3"/>
  <c r="K17" i="3"/>
  <c r="K18" i="3" s="1"/>
  <c r="I17" i="3"/>
  <c r="I18" i="3" s="1"/>
  <c r="N16" i="3"/>
  <c r="N17" i="3" s="1"/>
  <c r="N18" i="3" s="1"/>
  <c r="M16" i="3"/>
  <c r="M17" i="3" s="1"/>
  <c r="M18" i="3" s="1"/>
  <c r="L16" i="3"/>
  <c r="L17" i="3" s="1"/>
  <c r="L18" i="3" s="1"/>
  <c r="K16" i="3"/>
  <c r="J16" i="3"/>
  <c r="J17" i="3" s="1"/>
  <c r="J18" i="3" s="1"/>
  <c r="I16" i="3"/>
  <c r="H16" i="3"/>
  <c r="H17" i="3" s="1"/>
  <c r="H18" i="3" s="1"/>
  <c r="G16" i="3"/>
  <c r="G17" i="3" s="1"/>
  <c r="G18" i="3" s="1"/>
  <c r="F16" i="3"/>
  <c r="F17" i="3" s="1"/>
  <c r="F18" i="3" s="1"/>
  <c r="E16" i="3"/>
  <c r="O16" i="3" s="1"/>
  <c r="D16" i="3"/>
  <c r="D17" i="3" s="1"/>
  <c r="O15" i="3"/>
  <c r="O14" i="3"/>
  <c r="O13" i="3"/>
  <c r="O12" i="3"/>
  <c r="O11" i="3"/>
  <c r="O19" i="3" s="1"/>
  <c r="O10" i="3"/>
  <c r="O42" i="2"/>
  <c r="N42" i="2"/>
  <c r="M42" i="2"/>
  <c r="L42" i="2"/>
  <c r="K42" i="2"/>
  <c r="F7" i="4" s="1"/>
  <c r="J42" i="2"/>
  <c r="C23" i="4" s="1"/>
  <c r="I42" i="2"/>
  <c r="B7" i="4" s="1"/>
  <c r="S40" i="2"/>
  <c r="R40" i="2"/>
  <c r="Q40" i="2"/>
  <c r="P40" i="2"/>
  <c r="S39" i="2"/>
  <c r="R39" i="2"/>
  <c r="Q39" i="2"/>
  <c r="P39" i="2"/>
  <c r="S38" i="2"/>
  <c r="R38" i="2"/>
  <c r="Q38" i="2"/>
  <c r="P38" i="2"/>
  <c r="S37" i="2"/>
  <c r="R37" i="2"/>
  <c r="Q37" i="2"/>
  <c r="P37" i="2"/>
  <c r="S36" i="2"/>
  <c r="R36" i="2"/>
  <c r="Q36" i="2"/>
  <c r="P36" i="2"/>
  <c r="S35" i="2"/>
  <c r="R35" i="2"/>
  <c r="Q35" i="2"/>
  <c r="P35" i="2"/>
  <c r="S34" i="2"/>
  <c r="R34" i="2"/>
  <c r="Q34" i="2"/>
  <c r="P34" i="2"/>
  <c r="S33" i="2"/>
  <c r="R33" i="2"/>
  <c r="Q33" i="2"/>
  <c r="P33" i="2"/>
  <c r="S32" i="2"/>
  <c r="R32" i="2"/>
  <c r="Q32" i="2"/>
  <c r="P32" i="2"/>
  <c r="S31" i="2"/>
  <c r="R31" i="2"/>
  <c r="Q31" i="2"/>
  <c r="P31" i="2"/>
  <c r="S30" i="2"/>
  <c r="R30" i="2"/>
  <c r="Q30" i="2"/>
  <c r="P30" i="2"/>
  <c r="S29" i="2"/>
  <c r="R29" i="2"/>
  <c r="Q29" i="2"/>
  <c r="P29" i="2"/>
  <c r="S28" i="2"/>
  <c r="R28" i="2"/>
  <c r="Q28" i="2"/>
  <c r="P28" i="2"/>
  <c r="S27" i="2"/>
  <c r="R27" i="2"/>
  <c r="Q27" i="2"/>
  <c r="P27" i="2"/>
  <c r="S26" i="2"/>
  <c r="R26" i="2"/>
  <c r="Q26" i="2"/>
  <c r="P26" i="2"/>
  <c r="S25" i="2"/>
  <c r="R25" i="2"/>
  <c r="Q25" i="2"/>
  <c r="P25" i="2"/>
  <c r="S24" i="2"/>
  <c r="R24" i="2"/>
  <c r="Q24" i="2"/>
  <c r="P24" i="2"/>
  <c r="S23" i="2"/>
  <c r="R23" i="2"/>
  <c r="Q23" i="2"/>
  <c r="P23" i="2"/>
  <c r="S22" i="2"/>
  <c r="R22" i="2"/>
  <c r="Q22" i="2"/>
  <c r="P22" i="2"/>
  <c r="S21" i="2"/>
  <c r="R21" i="2"/>
  <c r="Q21" i="2"/>
  <c r="P21" i="2"/>
  <c r="S20" i="2"/>
  <c r="R20" i="2"/>
  <c r="Q20" i="2"/>
  <c r="P20" i="2"/>
  <c r="S19" i="2"/>
  <c r="R19" i="2"/>
  <c r="Q19" i="2"/>
  <c r="P19" i="2"/>
  <c r="S18" i="2"/>
  <c r="R18" i="2"/>
  <c r="Q18" i="2"/>
  <c r="P18" i="2"/>
  <c r="S17" i="2"/>
  <c r="R17" i="2"/>
  <c r="Q17" i="2"/>
  <c r="P17" i="2"/>
  <c r="S16" i="2"/>
  <c r="R16" i="2"/>
  <c r="Q16" i="2"/>
  <c r="P16" i="2"/>
  <c r="S15" i="2"/>
  <c r="R15" i="2"/>
  <c r="Q15" i="2"/>
  <c r="P15" i="2"/>
  <c r="S14" i="2"/>
  <c r="R14" i="2"/>
  <c r="Q14" i="2"/>
  <c r="P14" i="2"/>
  <c r="P42" i="2" s="1"/>
  <c r="H7" i="4" s="1"/>
  <c r="S13" i="2"/>
  <c r="R13" i="2"/>
  <c r="L7" i="2" s="1"/>
  <c r="Q13" i="2"/>
  <c r="Q42" i="2" s="1"/>
  <c r="P13" i="2"/>
  <c r="S12" i="2"/>
  <c r="R12" i="2"/>
  <c r="Q12" i="2"/>
  <c r="P12" i="2"/>
  <c r="S11" i="2"/>
  <c r="R11" i="2"/>
  <c r="F28" i="6" s="1"/>
  <c r="Q11" i="2"/>
  <c r="J7" i="2" s="1"/>
  <c r="P11" i="2"/>
  <c r="N7" i="2"/>
  <c r="F7" i="2"/>
  <c r="D7" i="2"/>
  <c r="B7" i="2"/>
  <c r="R42" i="2" l="1"/>
  <c r="L7" i="4" s="1"/>
  <c r="J7" i="4"/>
  <c r="D18" i="3"/>
  <c r="G29" i="5"/>
  <c r="D16" i="6"/>
  <c r="E22" i="6"/>
  <c r="F25" i="6"/>
  <c r="C10" i="6"/>
  <c r="D13" i="6"/>
  <c r="E16" i="6"/>
  <c r="F22" i="6"/>
  <c r="C29" i="6"/>
  <c r="D10" i="6"/>
  <c r="E13" i="6"/>
  <c r="F16" i="6"/>
  <c r="C26" i="6"/>
  <c r="D29" i="6"/>
  <c r="E10" i="6"/>
  <c r="F13" i="6"/>
  <c r="C23" i="6"/>
  <c r="D26" i="6"/>
  <c r="E29" i="6"/>
  <c r="C25" i="4"/>
  <c r="F10" i="6"/>
  <c r="C17" i="6"/>
  <c r="D23" i="6"/>
  <c r="E26" i="6"/>
  <c r="F29" i="6"/>
  <c r="H17" i="5"/>
  <c r="C14" i="6"/>
  <c r="D17" i="6"/>
  <c r="E23" i="6"/>
  <c r="F26" i="6"/>
  <c r="C11" i="6"/>
  <c r="D14" i="6"/>
  <c r="E17" i="6"/>
  <c r="F23" i="6"/>
  <c r="C30" i="6"/>
  <c r="D11" i="6"/>
  <c r="E14" i="6"/>
  <c r="C27" i="6"/>
  <c r="D30" i="6"/>
  <c r="E11" i="6"/>
  <c r="F14" i="6"/>
  <c r="C24" i="6"/>
  <c r="D27" i="6"/>
  <c r="E30" i="6"/>
  <c r="H7" i="2"/>
  <c r="H8" i="5"/>
  <c r="H21" i="5"/>
  <c r="E29" i="5"/>
  <c r="C18" i="6"/>
  <c r="D24" i="6"/>
  <c r="E27" i="6"/>
  <c r="C15" i="6"/>
  <c r="D18" i="6"/>
  <c r="E24" i="6"/>
  <c r="F27" i="6"/>
  <c r="H15" i="5"/>
  <c r="C12" i="6"/>
  <c r="D15" i="6"/>
  <c r="E18" i="6"/>
  <c r="F24" i="6"/>
  <c r="C31" i="6"/>
  <c r="E17" i="3"/>
  <c r="E18" i="3" s="1"/>
  <c r="G9" i="5"/>
  <c r="G25" i="5"/>
  <c r="C9" i="6"/>
  <c r="D12" i="6"/>
  <c r="E15" i="6"/>
  <c r="F18" i="6"/>
  <c r="C28" i="6"/>
  <c r="D31" i="6"/>
  <c r="H9" i="5"/>
  <c r="D9" i="6"/>
  <c r="E12" i="6"/>
  <c r="F15" i="6"/>
  <c r="C25" i="6"/>
  <c r="D28" i="6"/>
  <c r="E31" i="6"/>
  <c r="D7" i="4"/>
  <c r="C24" i="4"/>
  <c r="C22" i="6"/>
  <c r="D25" i="6"/>
  <c r="F9" i="6"/>
  <c r="O17" i="3" l="1"/>
  <c r="O18" i="3" s="1"/>
</calcChain>
</file>

<file path=xl/sharedStrings.xml><?xml version="1.0" encoding="utf-8"?>
<sst xmlns="http://schemas.openxmlformats.org/spreadsheetml/2006/main" count="231" uniqueCount="178">
  <si>
    <t>使い方ガイド</t>
  </si>
  <si>
    <t>現場別 売上利益管理表</t>
  </si>
  <si>
    <t>■ シート構成</t>
  </si>
  <si>
    <t>①</t>
  </si>
  <si>
    <t>現場一覧</t>
  </si>
  <si>
    <r>
      <rPr>
        <sz val="10"/>
        <color rgb="FF1A1A1A"/>
        <rFont val="Noto Sans CJK SC"/>
        <family val="2"/>
        <charset val="1"/>
      </rPr>
      <t>メインシート。現場ごとの受注額・原価内訳・粗利・利益率を一覧管理。</t>
    </r>
    <r>
      <rPr>
        <sz val="10"/>
        <color rgb="FF1A1A1A"/>
        <rFont val="游ゴシック"/>
        <family val="3"/>
        <charset val="128"/>
      </rPr>
      <t>30</t>
    </r>
    <r>
      <rPr>
        <sz val="10"/>
        <color rgb="FF1A1A1A"/>
        <rFont val="Noto Sans CJK SC"/>
        <family val="2"/>
        <charset val="1"/>
      </rPr>
      <t>現場まで。受注額・原価を入れたら、粗利・利益率・信号（🟢🟡🔴）が自動計算。</t>
    </r>
  </si>
  <si>
    <t>②</t>
  </si>
  <si>
    <t>現場詳細</t>
  </si>
  <si>
    <r>
      <rPr>
        <sz val="10"/>
        <color rgb="FF1A1A1A"/>
        <rFont val="游ゴシック"/>
        <family val="3"/>
        <charset val="128"/>
      </rPr>
      <t>1</t>
    </r>
    <r>
      <rPr>
        <sz val="10"/>
        <color rgb="FF1A1A1A"/>
        <rFont val="Noto Sans CJK SC"/>
        <family val="2"/>
        <charset val="1"/>
      </rPr>
      <t>現場の月次推移。</t>
    </r>
    <r>
      <rPr>
        <sz val="10"/>
        <color rgb="FF1A1A1A"/>
        <rFont val="游ゴシック"/>
        <family val="3"/>
        <charset val="128"/>
      </rPr>
      <t>12</t>
    </r>
    <r>
      <rPr>
        <sz val="10"/>
        <color rgb="FF1A1A1A"/>
        <rFont val="Noto Sans CJK SC"/>
        <family val="2"/>
        <charset val="1"/>
      </rPr>
      <t>ヶ月分の売上・入金・原価を月別に追える。長期工事や、月またぎ案件の管理に。</t>
    </r>
  </si>
  <si>
    <t>③</t>
  </si>
  <si>
    <t>年度集計</t>
  </si>
  <si>
    <t>全現場の年度サマリー。受注合計・粗利合計・売掛金（未回収）・ステータス別件数が現場一覧から自動集計。経営報告にそのまま使える。</t>
  </si>
  <si>
    <t>④</t>
  </si>
  <si>
    <t>元請会社別集計</t>
  </si>
  <si>
    <t>元請ごとの受注金額・件数・粗利・構成比を自動集計。「どこからいくら受注しているか」「どの元請の粗利が高いか」が一目でわかる。</t>
  </si>
  <si>
    <t>⑤</t>
  </si>
  <si>
    <t>ランキング</t>
  </si>
  <si>
    <r>
      <rPr>
        <sz val="10"/>
        <color rgb="FF1A1A1A"/>
        <rFont val="Noto Sans CJK SC"/>
        <family val="2"/>
        <charset val="1"/>
      </rPr>
      <t>高利益率</t>
    </r>
    <r>
      <rPr>
        <sz val="10"/>
        <color rgb="FF1A1A1A"/>
        <rFont val="游ゴシック"/>
        <family val="3"/>
        <charset val="128"/>
      </rPr>
      <t>TOP10</t>
    </r>
    <r>
      <rPr>
        <sz val="10"/>
        <color rgb="FF1A1A1A"/>
        <rFont val="Noto Sans CJK SC"/>
        <family val="2"/>
        <charset val="1"/>
      </rPr>
      <t>と低利益率ワースト</t>
    </r>
    <r>
      <rPr>
        <sz val="10"/>
        <color rgb="FF1A1A1A"/>
        <rFont val="游ゴシック"/>
        <family val="3"/>
        <charset val="128"/>
      </rPr>
      <t>10</t>
    </r>
    <r>
      <rPr>
        <sz val="10"/>
        <color rgb="FF1A1A1A"/>
        <rFont val="Noto Sans CJK SC"/>
        <family val="2"/>
        <charset val="1"/>
      </rPr>
      <t>が自動表示。儲かってる現場の傾向と、てこ入れすべき現場が瞬時にわかる。</t>
    </r>
  </si>
  <si>
    <r>
      <rPr>
        <b/>
        <sz val="11"/>
        <color rgb="FF1A1A1A"/>
        <rFont val="Noto Sans CJK SC"/>
        <family val="2"/>
        <charset val="1"/>
      </rPr>
      <t>■ 基本の使い方（</t>
    </r>
    <r>
      <rPr>
        <b/>
        <sz val="11"/>
        <color rgb="FF1A1A1A"/>
        <rFont val="游ゴシック"/>
        <family val="3"/>
        <charset val="128"/>
      </rPr>
      <t>4</t>
    </r>
    <r>
      <rPr>
        <b/>
        <sz val="11"/>
        <color rgb="FF1A1A1A"/>
        <rFont val="Noto Sans CJK SC"/>
        <family val="2"/>
        <charset val="1"/>
      </rPr>
      <t>ステップ）</t>
    </r>
  </si>
  <si>
    <t>STEP 1</t>
  </si>
  <si>
    <t>現場一覧に登録</t>
  </si>
  <si>
    <t>「現場一覧」シートに、現場名・元請・担当者・着工日・竣工予定・ステータス・受注金額を入力。</t>
  </si>
  <si>
    <t>STEP 2</t>
  </si>
  <si>
    <t>原価を入れる</t>
  </si>
  <si>
    <t>材料費・労務費・外注費・その他経費を入力。これだけで原価合計・粗利・利益率・信号が自動計算される。</t>
  </si>
  <si>
    <t>STEP 3</t>
  </si>
  <si>
    <t>請求・入金を更新</t>
  </si>
  <si>
    <t>請求済・入金済を月次で更新。入金が請求より少ない場合は黄色く光って未回収を可視化。</t>
  </si>
  <si>
    <t>STEP 4</t>
  </si>
  <si>
    <t>経営判断に活用</t>
  </si>
  <si>
    <r>
      <rPr>
        <sz val="10"/>
        <color rgb="FF1A1A1A"/>
        <rFont val="Noto Sans CJK SC"/>
        <family val="2"/>
        <charset val="1"/>
      </rPr>
      <t>年度集計で</t>
    </r>
    <r>
      <rPr>
        <sz val="10"/>
        <color rgb="FF1A1A1A"/>
        <rFont val="游ゴシック"/>
        <family val="3"/>
        <charset val="128"/>
      </rPr>
      <t>KPI</t>
    </r>
    <r>
      <rPr>
        <sz val="10"/>
        <color rgb="FF1A1A1A"/>
        <rFont val="Noto Sans CJK SC"/>
        <family val="2"/>
        <charset val="1"/>
      </rPr>
      <t>確認、ランキングで儲け頭と問題現場を把握、元請別集計で取引先の見直し。月次の経営会議資料がこれ</t>
    </r>
    <r>
      <rPr>
        <sz val="10"/>
        <color rgb="FF1A1A1A"/>
        <rFont val="游ゴシック"/>
        <family val="3"/>
        <charset val="128"/>
      </rPr>
      <t>1</t>
    </r>
    <r>
      <rPr>
        <sz val="10"/>
        <color rgb="FF1A1A1A"/>
        <rFont val="Noto Sans CJK SC"/>
        <family val="2"/>
        <charset val="1"/>
      </rPr>
      <t>ファイルで完結。</t>
    </r>
  </si>
  <si>
    <t>■ 自動でやってくれること</t>
  </si>
  <si>
    <t>🟢</t>
  </si>
  <si>
    <r>
      <rPr>
        <b/>
        <sz val="10"/>
        <color rgb="FFA88A45"/>
        <rFont val="Noto Sans CJK SC"/>
        <family val="2"/>
        <charset val="1"/>
      </rPr>
      <t>利益率</t>
    </r>
    <r>
      <rPr>
        <b/>
        <sz val="10"/>
        <color rgb="FFA88A45"/>
        <rFont val="游ゴシック"/>
        <family val="3"/>
        <charset val="128"/>
      </rPr>
      <t>10%</t>
    </r>
    <r>
      <rPr>
        <b/>
        <sz val="10"/>
        <color rgb="FFA88A45"/>
        <rFont val="Noto Sans CJK SC"/>
        <family val="2"/>
        <charset val="1"/>
      </rPr>
      <t>以上：緑信号</t>
    </r>
  </si>
  <si>
    <t>健全な現場。利益率セルが緑色で自動表示。</t>
  </si>
  <si>
    <t>🟡</t>
  </si>
  <si>
    <r>
      <rPr>
        <b/>
        <sz val="10"/>
        <color rgb="FFA88A45"/>
        <rFont val="Noto Sans CJK SC"/>
        <family val="2"/>
        <charset val="1"/>
      </rPr>
      <t>利益率</t>
    </r>
    <r>
      <rPr>
        <b/>
        <sz val="10"/>
        <color rgb="FFA88A45"/>
        <rFont val="游ゴシック"/>
        <family val="3"/>
        <charset val="128"/>
      </rPr>
      <t>0</t>
    </r>
    <r>
      <rPr>
        <b/>
        <sz val="10"/>
        <color rgb="FFA88A45"/>
        <rFont val="Noto Sans CJK SC"/>
        <family val="2"/>
        <charset val="1"/>
      </rPr>
      <t>〜</t>
    </r>
    <r>
      <rPr>
        <b/>
        <sz val="10"/>
        <color rgb="FFA88A45"/>
        <rFont val="游ゴシック"/>
        <family val="3"/>
        <charset val="128"/>
      </rPr>
      <t>10%</t>
    </r>
    <r>
      <rPr>
        <b/>
        <sz val="10"/>
        <color rgb="FFA88A45"/>
        <rFont val="Noto Sans CJK SC"/>
        <family val="2"/>
        <charset val="1"/>
      </rPr>
      <t>：黄信号</t>
    </r>
  </si>
  <si>
    <t>薄利現場。注意して原価管理を。</t>
  </si>
  <si>
    <t>🔴</t>
  </si>
  <si>
    <t>赤字：赤信号</t>
  </si>
  <si>
    <t>粗利マイナス現場。赤色で警告表示。即時の対策が必要。</t>
  </si>
  <si>
    <t>💰</t>
  </si>
  <si>
    <t>原価合計・粗利・利益率の自動計算</t>
  </si>
  <si>
    <t>材料費・労務費・外注費・その他を入れるだけで、原価合計→粗利→利益率まで全自動。</t>
  </si>
  <si>
    <t>📊</t>
  </si>
  <si>
    <t>売掛金の自動把握</t>
  </si>
  <si>
    <t>請求済－入金済 で売掛金（未回収）を年度集計シートで自動表示。資金繰り判断に。</t>
  </si>
  <si>
    <t>⚠️</t>
  </si>
  <si>
    <t>入金不足アラート</t>
  </si>
  <si>
    <t>入金額が請求額より少ない現場は、入金欄が黄色く光って未回収を警告。</t>
  </si>
  <si>
    <t>🏆</t>
  </si>
  <si>
    <t>ランキング自動生成</t>
  </si>
  <si>
    <r>
      <rPr>
        <sz val="10"/>
        <color rgb="FF1A1A1A"/>
        <rFont val="Noto Sans CJK SC"/>
        <family val="2"/>
        <charset val="1"/>
      </rPr>
      <t>高利益率</t>
    </r>
    <r>
      <rPr>
        <sz val="10"/>
        <color rgb="FF1A1A1A"/>
        <rFont val="游ゴシック"/>
        <family val="3"/>
        <charset val="128"/>
      </rPr>
      <t>TOP10</t>
    </r>
    <r>
      <rPr>
        <sz val="10"/>
        <color rgb="FF1A1A1A"/>
        <rFont val="Noto Sans CJK SC"/>
        <family val="2"/>
        <charset val="1"/>
      </rPr>
      <t>／低利益率ワースト</t>
    </r>
    <r>
      <rPr>
        <sz val="10"/>
        <color rgb="FF1A1A1A"/>
        <rFont val="游ゴシック"/>
        <family val="3"/>
        <charset val="128"/>
      </rPr>
      <t>10</t>
    </r>
    <r>
      <rPr>
        <sz val="10"/>
        <color rgb="FF1A1A1A"/>
        <rFont val="Noto Sans CJK SC"/>
        <family val="2"/>
        <charset val="1"/>
      </rPr>
      <t>が、現場一覧から自動でリアルタイム抽出。</t>
    </r>
  </si>
  <si>
    <t>🏢</t>
  </si>
  <si>
    <t>元請別集計の自動化</t>
  </si>
  <si>
    <t>元請会社名を一覧に入れるだけで、元請別シートで件数・金額・粗利が自動集計。</t>
  </si>
  <si>
    <t>■ 運用のコツ</t>
  </si>
  <si>
    <t>💡</t>
  </si>
  <si>
    <t>月初に入金確認・月末に原価更新</t>
  </si>
  <si>
    <t>月初は前月の入金消込、月末は当月の原価実績を更新。これだけで毎月の経営状況が見える化。</t>
  </si>
  <si>
    <t>赤字現場は即原因分析</t>
  </si>
  <si>
    <t>🔴がついたら即時に原因究明。見積ミス／追加工事の未請求／外注単価／工期延長など。</t>
  </si>
  <si>
    <t>元請別集計で取引先を見直す</t>
  </si>
  <si>
    <t>「件数は多いけど利益率が低い元請」「件数少なくても粗利の高い元請」を把握して営業戦略に。</t>
  </si>
  <si>
    <t>年度末は決算資料に</t>
  </si>
  <si>
    <t>年度集計シートを印刷すれば、税理士・銀行・経営会議に出せる資料がそのまま完成。</t>
  </si>
  <si>
    <t>■ このテンプレートについて</t>
  </si>
  <si>
    <t>（有）水越設備 が作りました</t>
  </si>
  <si>
    <t>提供元</t>
  </si>
  <si>
    <t>有限会社 水越設備</t>
  </si>
  <si>
    <t>所在地</t>
  </si>
  <si>
    <t>神奈川県横浜市鶴見区</t>
  </si>
  <si>
    <t>事業内容</t>
  </si>
  <si>
    <t>給排水・消火設備工事業（スプリンクラー設備工事）</t>
  </si>
  <si>
    <t>公開サイト</t>
  </si>
  <si>
    <r>
      <rPr>
        <sz val="10"/>
        <color rgb="FF1A1A1A"/>
        <rFont val="Noto Sans CJK SC"/>
        <family val="2"/>
        <charset val="1"/>
      </rPr>
      <t>建設テンプレ</t>
    </r>
    <r>
      <rPr>
        <sz val="10"/>
        <color rgb="FF1A1A1A"/>
        <rFont val="游ゴシック"/>
        <family val="3"/>
        <charset val="128"/>
      </rPr>
      <t>.com</t>
    </r>
    <r>
      <rPr>
        <sz val="10"/>
        <color rgb="FF1A1A1A"/>
        <rFont val="Noto Sans CJK SC"/>
        <family val="2"/>
        <charset val="1"/>
      </rPr>
      <t>（</t>
    </r>
    <r>
      <rPr>
        <sz val="10"/>
        <color rgb="FF1A1A1A"/>
        <rFont val="游ゴシック"/>
        <family val="3"/>
        <charset val="128"/>
      </rPr>
      <t>https://kensetsu-temple.com</t>
    </r>
    <r>
      <rPr>
        <sz val="10"/>
        <color rgb="FF1A1A1A"/>
        <rFont val="Noto Sans CJK SC"/>
        <family val="2"/>
        <charset val="1"/>
      </rPr>
      <t>）</t>
    </r>
  </si>
  <si>
    <t>■ ご利用にあたって（利用規約）</t>
  </si>
  <si>
    <t>無料でお使いいただけます</t>
  </si>
  <si>
    <t>本テンプレートは建設業に従事する事業者・実務者が、自社の業務で実際にご利用いただくことを目的に無償で配布しています。</t>
  </si>
  <si>
    <r>
      <rPr>
        <b/>
        <sz val="10"/>
        <color rgb="FFA88A45"/>
        <rFont val="Noto Sans CJK SC"/>
        <family val="2"/>
        <charset val="1"/>
      </rPr>
      <t>こんな使い方は</t>
    </r>
    <r>
      <rPr>
        <b/>
        <sz val="10"/>
        <color rgb="FFA88A45"/>
        <rFont val="游ゴシック"/>
        <family val="3"/>
        <charset val="128"/>
      </rPr>
      <t>OK</t>
    </r>
  </si>
  <si>
    <t>・自社の経営管理・売上管理に使用する／自社用にカスタマイズして使う／社内で共有して使う。</t>
  </si>
  <si>
    <r>
      <rPr>
        <b/>
        <sz val="10"/>
        <color rgb="FFA88A45"/>
        <rFont val="Noto Sans CJK SC"/>
        <family val="2"/>
        <charset val="1"/>
      </rPr>
      <t>こんな使い方は</t>
    </r>
    <r>
      <rPr>
        <b/>
        <sz val="10"/>
        <color rgb="FFA88A45"/>
        <rFont val="游ゴシック"/>
        <family val="3"/>
        <charset val="128"/>
      </rPr>
      <t>NG</t>
    </r>
  </si>
  <si>
    <t>・本テンプレートそのもの、または軽微な改変版を、有償・無償を問わず再配布・販売・転載することは禁止します。
・「自作」「自社オリジナル」と偽って配布・販売することは禁止します。
・本テンプレートを利用したサービス（テンプレ配布サイト等）の構築は禁止します。
・違法行為、関係法令に違反する目的での使用は固く禁止します。</t>
  </si>
  <si>
    <t>免責事項</t>
  </si>
  <si>
    <t>本テンプレートはあくまで売上・利益管理を補助するツールであり、税務・会計上の正確性を保証するものではありません。確定申告・税務処理にあたっては、必ず税理士等の専門家にご相談ください。本テンプレートの利用に起因するいかなる損害についても、提供元は一切の責任を負いません。</t>
  </si>
  <si>
    <t>■ 著作権について</t>
  </si>
  <si>
    <r>
      <rPr>
        <sz val="9"/>
        <color rgb="FF404040"/>
        <rFont val="Noto Sans CJK SC"/>
        <family val="2"/>
        <charset val="1"/>
      </rPr>
      <t xml:space="preserve">本テンプレートの著作権は有限会社水越設備に帰属します。本ファイルに含まれるレイアウト、書式、計算式、解説文、デザイン要素はすべて著作権法上の保護対象です。
末尾の </t>
    </r>
    <r>
      <rPr>
        <sz val="9"/>
        <color rgb="FF404040"/>
        <rFont val="游ゴシック"/>
        <family val="3"/>
        <charset val="128"/>
      </rPr>
      <t xml:space="preserve">MIZUKOSHI </t>
    </r>
    <r>
      <rPr>
        <sz val="9"/>
        <color rgb="FF404040"/>
        <rFont val="Noto Sans CJK SC"/>
        <family val="2"/>
        <charset val="1"/>
      </rPr>
      <t>クレジット表示および提供元情報は、本テンプレートの出所を明らかにするためのものですので、削除・改変せずそのままご使用ください。</t>
    </r>
  </si>
  <si>
    <t>■ お問い合わせ・改善要望</t>
  </si>
  <si>
    <r>
      <rPr>
        <sz val="9"/>
        <color rgb="FF404040"/>
        <rFont val="Noto Sans CJK SC"/>
        <family val="2"/>
        <charset val="1"/>
      </rPr>
      <t>「こんな項目も入れてほしい」「ここがわかりにくい」「他のテンプレートも作ってほしい」などのご要望は、建設テンプレ</t>
    </r>
    <r>
      <rPr>
        <sz val="9"/>
        <color rgb="FF404040"/>
        <rFont val="游ゴシック"/>
        <family val="3"/>
        <charset val="128"/>
      </rPr>
      <t>.com</t>
    </r>
    <r>
      <rPr>
        <sz val="9"/>
        <color rgb="FF404040"/>
        <rFont val="Noto Sans CJK SC"/>
        <family val="2"/>
        <charset val="1"/>
      </rPr>
      <t>（</t>
    </r>
    <r>
      <rPr>
        <sz val="9"/>
        <color rgb="FF404040"/>
        <rFont val="游ゴシック"/>
        <family val="3"/>
        <charset val="128"/>
      </rPr>
      <t>https://kensetsu-temple.com</t>
    </r>
    <r>
      <rPr>
        <sz val="9"/>
        <color rgb="FF404040"/>
        <rFont val="Noto Sans CJK SC"/>
        <family val="2"/>
        <charset val="1"/>
      </rPr>
      <t>）のお問い合わせフォームよりお寄せください。現場の声を反映してアップデートしていきます。</t>
    </r>
  </si>
  <si>
    <r>
      <rPr>
        <b/>
        <sz val="9"/>
        <color rgb="FFA88A45"/>
        <rFont val="游ゴシック"/>
        <family val="3"/>
        <charset val="128"/>
      </rPr>
      <t xml:space="preserve">© </t>
    </r>
    <r>
      <rPr>
        <b/>
        <sz val="9"/>
        <color rgb="FFA88A45"/>
        <rFont val="Noto Sans CJK SC"/>
        <family val="2"/>
        <charset val="1"/>
      </rPr>
      <t xml:space="preserve">有限会社 水越設備   </t>
    </r>
    <r>
      <rPr>
        <b/>
        <sz val="9"/>
        <color rgb="FFA88A45"/>
        <rFont val="游ゴシック"/>
        <family val="3"/>
        <charset val="128"/>
      </rPr>
      <t>|   Provided by MIZUKOSHI   |   kensetsu-temple.com</t>
    </r>
  </si>
  <si>
    <t>建設業の現場を、ちょっとラクに。</t>
  </si>
  <si>
    <t>MIZUKOSHI</t>
  </si>
  <si>
    <r>
      <rPr>
        <b/>
        <sz val="11"/>
        <color rgb="FF1A1A1A"/>
        <rFont val="游ゴシック"/>
        <family val="3"/>
        <charset val="128"/>
      </rPr>
      <t>■ KPI</t>
    </r>
    <r>
      <rPr>
        <b/>
        <sz val="11"/>
        <color rgb="FF1A1A1A"/>
        <rFont val="Noto Sans CJK SC"/>
        <family val="2"/>
        <charset val="1"/>
      </rPr>
      <t>サマリー（自動集計）</t>
    </r>
  </si>
  <si>
    <t>受注合計</t>
  </si>
  <si>
    <t>入金済</t>
  </si>
  <si>
    <t>原価合計</t>
  </si>
  <si>
    <t>粗利合計</t>
  </si>
  <si>
    <t>平均利益率</t>
  </si>
  <si>
    <t>赤字現場数</t>
  </si>
  <si>
    <t>総現場数</t>
  </si>
  <si>
    <t>信号凡例：</t>
  </si>
  <si>
    <r>
      <rPr>
        <sz val="9"/>
        <color rgb="FF1A1A1A"/>
        <rFont val="Noto Sans CJK SC"/>
        <family val="2"/>
        <charset val="1"/>
      </rPr>
      <t>🟢 利益率</t>
    </r>
    <r>
      <rPr>
        <sz val="9"/>
        <color rgb="FF1A1A1A"/>
        <rFont val="游ゴシック"/>
        <family val="3"/>
        <charset val="128"/>
      </rPr>
      <t>10%</t>
    </r>
    <r>
      <rPr>
        <sz val="9"/>
        <color rgb="FF1A1A1A"/>
        <rFont val="Noto Sans CJK SC"/>
        <family val="2"/>
        <charset val="1"/>
      </rPr>
      <t>以上</t>
    </r>
  </si>
  <si>
    <r>
      <rPr>
        <sz val="9"/>
        <color rgb="FF1A1A1A"/>
        <rFont val="Noto Sans CJK SC"/>
        <family val="2"/>
        <charset val="1"/>
      </rPr>
      <t>🟡 利益率</t>
    </r>
    <r>
      <rPr>
        <sz val="9"/>
        <color rgb="FF1A1A1A"/>
        <rFont val="游ゴシック"/>
        <family val="3"/>
        <charset val="128"/>
      </rPr>
      <t>0</t>
    </r>
    <r>
      <rPr>
        <sz val="9"/>
        <color rgb="FF1A1A1A"/>
        <rFont val="Noto Sans CJK SC"/>
        <family val="2"/>
        <charset val="1"/>
      </rPr>
      <t>〜</t>
    </r>
    <r>
      <rPr>
        <sz val="9"/>
        <color rgb="FF1A1A1A"/>
        <rFont val="游ゴシック"/>
        <family val="3"/>
        <charset val="128"/>
      </rPr>
      <t>10%</t>
    </r>
  </si>
  <si>
    <t>🔴 赤字（粗利マイナス）</t>
  </si>
  <si>
    <t>※ 赤字行は粗利・利益率列も赤字表示で警告</t>
  </si>
  <si>
    <t>No.</t>
  </si>
  <si>
    <t>現場名</t>
  </si>
  <si>
    <t>元請会社</t>
  </si>
  <si>
    <t>担当者</t>
  </si>
  <si>
    <t>着工日</t>
  </si>
  <si>
    <t>竣工予定</t>
  </si>
  <si>
    <t>ステータス</t>
  </si>
  <si>
    <t>受注金額</t>
  </si>
  <si>
    <t>請求済</t>
  </si>
  <si>
    <t>材料費</t>
  </si>
  <si>
    <t>労務費</t>
  </si>
  <si>
    <t>外注費</t>
  </si>
  <si>
    <t>その他</t>
  </si>
  <si>
    <t>粗利</t>
  </si>
  <si>
    <t>利益率</t>
  </si>
  <si>
    <t>信号</t>
  </si>
  <si>
    <t>備考</t>
  </si>
  <si>
    <t>合計</t>
  </si>
  <si>
    <t>Provided by MIZUKOSHI  /  kensetsu-temple.com</t>
  </si>
  <si>
    <t>現場詳細・月次推移</t>
  </si>
  <si>
    <t>元請</t>
  </si>
  <si>
    <t>工期</t>
  </si>
  <si>
    <r>
      <rPr>
        <b/>
        <sz val="11"/>
        <color rgb="FF1A1A1A"/>
        <rFont val="Noto Sans CJK SC"/>
        <family val="2"/>
        <charset val="1"/>
      </rPr>
      <t>■ 月次推移（</t>
    </r>
    <r>
      <rPr>
        <b/>
        <sz val="11"/>
        <color rgb="FF1A1A1A"/>
        <rFont val="游ゴシック"/>
        <family val="3"/>
        <charset val="128"/>
      </rPr>
      <t>12</t>
    </r>
    <r>
      <rPr>
        <b/>
        <sz val="11"/>
        <color rgb="FF1A1A1A"/>
        <rFont val="Noto Sans CJK SC"/>
        <family val="2"/>
        <charset val="1"/>
      </rPr>
      <t>ヶ月分）</t>
    </r>
  </si>
  <si>
    <t>費目</t>
  </si>
  <si>
    <r>
      <rPr>
        <b/>
        <sz val="10"/>
        <color rgb="FFFFFFFF"/>
        <rFont val="游ゴシック"/>
        <family val="3"/>
        <charset val="128"/>
      </rPr>
      <t>1</t>
    </r>
    <r>
      <rPr>
        <b/>
        <sz val="10"/>
        <color rgb="FFFFFFFF"/>
        <rFont val="Noto Sans CJK SC"/>
        <family val="2"/>
        <charset val="1"/>
      </rPr>
      <t>月目</t>
    </r>
  </si>
  <si>
    <r>
      <rPr>
        <b/>
        <sz val="10"/>
        <color rgb="FFFFFFFF"/>
        <rFont val="游ゴシック"/>
        <family val="3"/>
        <charset val="128"/>
      </rPr>
      <t>2</t>
    </r>
    <r>
      <rPr>
        <b/>
        <sz val="10"/>
        <color rgb="FFFFFFFF"/>
        <rFont val="Noto Sans CJK SC"/>
        <family val="2"/>
        <charset val="1"/>
      </rPr>
      <t>月目</t>
    </r>
  </si>
  <si>
    <r>
      <rPr>
        <b/>
        <sz val="10"/>
        <color rgb="FFFFFFFF"/>
        <rFont val="游ゴシック"/>
        <family val="3"/>
        <charset val="128"/>
      </rPr>
      <t>3</t>
    </r>
    <r>
      <rPr>
        <b/>
        <sz val="10"/>
        <color rgb="FFFFFFFF"/>
        <rFont val="Noto Sans CJK SC"/>
        <family val="2"/>
        <charset val="1"/>
      </rPr>
      <t>月目</t>
    </r>
  </si>
  <si>
    <r>
      <rPr>
        <b/>
        <sz val="10"/>
        <color rgb="FFFFFFFF"/>
        <rFont val="游ゴシック"/>
        <family val="3"/>
        <charset val="128"/>
      </rPr>
      <t>4</t>
    </r>
    <r>
      <rPr>
        <b/>
        <sz val="10"/>
        <color rgb="FFFFFFFF"/>
        <rFont val="Noto Sans CJK SC"/>
        <family val="2"/>
        <charset val="1"/>
      </rPr>
      <t>月目</t>
    </r>
  </si>
  <si>
    <r>
      <rPr>
        <b/>
        <sz val="10"/>
        <color rgb="FFFFFFFF"/>
        <rFont val="游ゴシック"/>
        <family val="3"/>
        <charset val="128"/>
      </rPr>
      <t>5</t>
    </r>
    <r>
      <rPr>
        <b/>
        <sz val="10"/>
        <color rgb="FFFFFFFF"/>
        <rFont val="Noto Sans CJK SC"/>
        <family val="2"/>
        <charset val="1"/>
      </rPr>
      <t>月目</t>
    </r>
  </si>
  <si>
    <r>
      <rPr>
        <b/>
        <sz val="10"/>
        <color rgb="FFFFFFFF"/>
        <rFont val="游ゴシック"/>
        <family val="3"/>
        <charset val="128"/>
      </rPr>
      <t>6</t>
    </r>
    <r>
      <rPr>
        <b/>
        <sz val="10"/>
        <color rgb="FFFFFFFF"/>
        <rFont val="Noto Sans CJK SC"/>
        <family val="2"/>
        <charset val="1"/>
      </rPr>
      <t>月目</t>
    </r>
  </si>
  <si>
    <r>
      <rPr>
        <b/>
        <sz val="10"/>
        <color rgb="FFFFFFFF"/>
        <rFont val="游ゴシック"/>
        <family val="3"/>
        <charset val="128"/>
      </rPr>
      <t>7</t>
    </r>
    <r>
      <rPr>
        <b/>
        <sz val="10"/>
        <color rgb="FFFFFFFF"/>
        <rFont val="Noto Sans CJK SC"/>
        <family val="2"/>
        <charset val="1"/>
      </rPr>
      <t>月目</t>
    </r>
  </si>
  <si>
    <r>
      <rPr>
        <b/>
        <sz val="10"/>
        <color rgb="FFFFFFFF"/>
        <rFont val="游ゴシック"/>
        <family val="3"/>
        <charset val="128"/>
      </rPr>
      <t>8</t>
    </r>
    <r>
      <rPr>
        <b/>
        <sz val="10"/>
        <color rgb="FFFFFFFF"/>
        <rFont val="Noto Sans CJK SC"/>
        <family val="2"/>
        <charset val="1"/>
      </rPr>
      <t>月目</t>
    </r>
  </si>
  <si>
    <r>
      <rPr>
        <b/>
        <sz val="10"/>
        <color rgb="FFFFFFFF"/>
        <rFont val="游ゴシック"/>
        <family val="3"/>
        <charset val="128"/>
      </rPr>
      <t>9</t>
    </r>
    <r>
      <rPr>
        <b/>
        <sz val="10"/>
        <color rgb="FFFFFFFF"/>
        <rFont val="Noto Sans CJK SC"/>
        <family val="2"/>
        <charset val="1"/>
      </rPr>
      <t>月目</t>
    </r>
  </si>
  <si>
    <r>
      <rPr>
        <b/>
        <sz val="10"/>
        <color rgb="FFFFFFFF"/>
        <rFont val="游ゴシック"/>
        <family val="3"/>
        <charset val="128"/>
      </rPr>
      <t>10</t>
    </r>
    <r>
      <rPr>
        <b/>
        <sz val="10"/>
        <color rgb="FFFFFFFF"/>
        <rFont val="Noto Sans CJK SC"/>
        <family val="2"/>
        <charset val="1"/>
      </rPr>
      <t>月目</t>
    </r>
  </si>
  <si>
    <r>
      <rPr>
        <b/>
        <sz val="10"/>
        <color rgb="FFFFFFFF"/>
        <rFont val="游ゴシック"/>
        <family val="3"/>
        <charset val="128"/>
      </rPr>
      <t>11</t>
    </r>
    <r>
      <rPr>
        <b/>
        <sz val="10"/>
        <color rgb="FFFFFFFF"/>
        <rFont val="Noto Sans CJK SC"/>
        <family val="2"/>
        <charset val="1"/>
      </rPr>
      <t>月目</t>
    </r>
  </si>
  <si>
    <t>売上（請求）</t>
  </si>
  <si>
    <t>入金</t>
  </si>
  <si>
    <t>その他経費</t>
  </si>
  <si>
    <r>
      <rPr>
        <sz val="10"/>
        <rFont val="Noto Sans CJK SC"/>
        <family val="2"/>
        <charset val="1"/>
      </rPr>
      <t>入金率（入金</t>
    </r>
    <r>
      <rPr>
        <sz val="10"/>
        <rFont val="游ゴシック"/>
        <family val="3"/>
        <charset val="128"/>
      </rPr>
      <t>/</t>
    </r>
    <r>
      <rPr>
        <sz val="10"/>
        <rFont val="Noto Sans CJK SC"/>
        <family val="2"/>
        <charset val="1"/>
      </rPr>
      <t>売上）</t>
    </r>
  </si>
  <si>
    <t>■ 備考・特記事項</t>
  </si>
  <si>
    <t>年度集計（全現場サマリー）</t>
  </si>
  <si>
    <r>
      <rPr>
        <b/>
        <sz val="11"/>
        <color rgb="FF1A1A1A"/>
        <rFont val="Noto Sans CJK SC"/>
        <family val="2"/>
        <charset val="1"/>
      </rPr>
      <t>■ 年度</t>
    </r>
    <r>
      <rPr>
        <b/>
        <sz val="11"/>
        <color rgb="FF1A1A1A"/>
        <rFont val="游ゴシック"/>
        <family val="3"/>
        <charset val="128"/>
      </rPr>
      <t>KPI</t>
    </r>
    <r>
      <rPr>
        <b/>
        <sz val="11"/>
        <color rgb="FF1A1A1A"/>
        <rFont val="Noto Sans CJK SC"/>
        <family val="2"/>
        <charset val="1"/>
      </rPr>
      <t>（現場一覧シートから自動集計）</t>
    </r>
  </si>
  <si>
    <t>請求済合計</t>
  </si>
  <si>
    <t>入金済合計</t>
  </si>
  <si>
    <t>■ ステータス別 件数・金額</t>
  </si>
  <si>
    <t>件数</t>
  </si>
  <si>
    <t>受注金額計</t>
  </si>
  <si>
    <t>粗利計</t>
  </si>
  <si>
    <t>見積中</t>
  </si>
  <si>
    <t>受注済</t>
  </si>
  <si>
    <t>着工</t>
  </si>
  <si>
    <t>施工中</t>
  </si>
  <si>
    <t>竣工間近</t>
  </si>
  <si>
    <t>完工</t>
  </si>
  <si>
    <t>保留</t>
  </si>
  <si>
    <t>失注</t>
  </si>
  <si>
    <t>■ 入金管理（売掛金把握）</t>
  </si>
  <si>
    <t>区分</t>
  </si>
  <si>
    <t>金額</t>
  </si>
  <si>
    <t>全現場の請求金額</t>
  </si>
  <si>
    <t>全現場の入金金額</t>
  </si>
  <si>
    <t>売掛金（未回収）</t>
  </si>
  <si>
    <t>請求済－入金済</t>
  </si>
  <si>
    <t>元請会社別 受注集計</t>
  </si>
  <si>
    <t>現場一覧シートの「元請会社」欄に入力した名前を、左側に転記してください。受注金額・粗利が自動集計されます。</t>
  </si>
  <si>
    <t>順位</t>
  </si>
  <si>
    <t>元請会社名</t>
  </si>
  <si>
    <t>構成比</t>
  </si>
  <si>
    <t>100%</t>
  </si>
  <si>
    <t>現場ランキング</t>
  </si>
  <si>
    <t>現場一覧シートのデータから自動でランキング表示。受注金額が空欄の現場は除外されます。</t>
  </si>
  <si>
    <r>
      <rPr>
        <b/>
        <sz val="12"/>
        <color rgb="FFFFFFFF"/>
        <rFont val="Noto Sans CJK SC"/>
        <family val="2"/>
        <charset val="1"/>
      </rPr>
      <t xml:space="preserve">🏆 高利益率 </t>
    </r>
    <r>
      <rPr>
        <b/>
        <sz val="12"/>
        <color rgb="FFFFFFFF"/>
        <rFont val="游ゴシック"/>
        <family val="3"/>
        <charset val="128"/>
      </rPr>
      <t>TOP 10</t>
    </r>
  </si>
  <si>
    <r>
      <rPr>
        <b/>
        <sz val="12"/>
        <color rgb="FFFFFFFF"/>
        <rFont val="Noto Sans CJK SC"/>
        <family val="2"/>
        <charset val="1"/>
      </rPr>
      <t xml:space="preserve">⚠️ 低利益率 ワースト </t>
    </r>
    <r>
      <rPr>
        <b/>
        <sz val="12"/>
        <color rgb="FFFFFFFF"/>
        <rFont val="游ゴシック"/>
        <family val="3"/>
        <charset val="128"/>
      </rPr>
      <t>10</t>
    </r>
    <r>
      <rPr>
        <b/>
        <sz val="12"/>
        <color rgb="FFFFFFFF"/>
        <rFont val="Noto Sans CJK SC"/>
        <family val="2"/>
        <charset val="1"/>
      </rPr>
      <t>（要対策）</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</si>
</sst>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quot;¥-&quot;#,##0;\-"/>
    <numFmt numFmtId="177" formatCode="0.0%;[Red]\-0.0%;\-"/>
  </numFmts>
  <fonts count="39">
    <font>
      <sz val="11"/>
      <color theme="1"/>
      <name val="Calibri"/>
      <family val="2"/>
      <charset val="1"/>
    </font>
    <font>
      <b/>
      <sz val="18"/>
      <color rgb="FF1A1A1A"/>
      <name val="Noto Sans CJK SC"/>
      <family val="2"/>
      <charset val="1"/>
    </font>
    <font>
      <sz val="11"/>
      <color rgb="FFA88A45"/>
      <name val="Noto Sans CJK SC"/>
      <family val="2"/>
      <charset val="1"/>
    </font>
    <font>
      <b/>
      <sz val="11"/>
      <color rgb="FF1A1A1A"/>
      <name val="Noto Sans CJK SC"/>
      <family val="2"/>
      <charset val="1"/>
    </font>
    <font>
      <b/>
      <sz val="14"/>
      <color rgb="FFFFFFFF"/>
      <name val="游ゴシック"/>
      <family val="3"/>
      <charset val="128"/>
    </font>
    <font>
      <b/>
      <sz val="10"/>
      <color rgb="FFA88A45"/>
      <name val="Noto Sans CJK SC"/>
      <family val="2"/>
      <charset val="1"/>
    </font>
    <font>
      <sz val="10"/>
      <color rgb="FF1A1A1A"/>
      <name val="Noto Sans CJK SC"/>
      <family val="2"/>
      <charset val="1"/>
    </font>
    <font>
      <sz val="10"/>
      <color rgb="FF1A1A1A"/>
      <name val="游ゴシック"/>
      <family val="3"/>
      <charset val="128"/>
    </font>
    <font>
      <b/>
      <sz val="11"/>
      <color rgb="FF1A1A1A"/>
      <name val="游ゴシック"/>
      <family val="3"/>
      <charset val="128"/>
    </font>
    <font>
      <sz val="14"/>
      <name val="游ゴシック"/>
      <family val="3"/>
      <charset val="128"/>
    </font>
    <font>
      <b/>
      <sz val="10"/>
      <color rgb="FFA88A45"/>
      <name val="游ゴシック"/>
      <family val="3"/>
      <charset val="128"/>
    </font>
    <font>
      <b/>
      <sz val="14"/>
      <color rgb="FFA88A45"/>
      <name val="Noto Sans CJK SC"/>
      <family val="2"/>
      <charset val="1"/>
    </font>
    <font>
      <sz val="9"/>
      <color rgb="FF404040"/>
      <name val="Noto Sans CJK SC"/>
      <family val="2"/>
      <charset val="1"/>
    </font>
    <font>
      <sz val="9"/>
      <color rgb="FF404040"/>
      <name val="游ゴシック"/>
      <family val="3"/>
      <charset val="128"/>
    </font>
    <font>
      <b/>
      <sz val="9"/>
      <color rgb="FFA88A45"/>
      <name val="游ゴシック"/>
      <family val="3"/>
      <charset val="128"/>
    </font>
    <font>
      <b/>
      <sz val="9"/>
      <color rgb="FFA88A45"/>
      <name val="Noto Sans CJK SC"/>
      <family val="2"/>
      <charset val="1"/>
    </font>
    <font>
      <i/>
      <sz val="9"/>
      <color rgb="FF808080"/>
      <name val="Noto Sans CJK SC"/>
      <family val="2"/>
      <charset val="1"/>
    </font>
    <font>
      <b/>
      <sz val="10"/>
      <color rgb="FF595959"/>
      <name val="Noto Sans CJK SC"/>
      <family val="2"/>
      <charset val="1"/>
    </font>
    <font>
      <b/>
      <sz val="18"/>
      <color rgb="FF1A1A1A"/>
      <name val="游ゴシック"/>
      <family val="3"/>
      <charset val="128"/>
    </font>
    <font>
      <sz val="9"/>
      <color rgb="FF1A1A1A"/>
      <name val="Noto Sans CJK SC"/>
      <family val="2"/>
      <charset val="1"/>
    </font>
    <font>
      <sz val="9"/>
      <color rgb="FF1A1A1A"/>
      <name val="游ゴシック"/>
      <family val="3"/>
      <charset val="128"/>
    </font>
    <font>
      <i/>
      <sz val="9"/>
      <color rgb="FF595959"/>
      <name val="Noto Sans CJK SC"/>
      <family val="2"/>
      <charset val="1"/>
    </font>
    <font>
      <b/>
      <sz val="10"/>
      <color rgb="FFFFFFFF"/>
      <name val="游ゴシック"/>
      <family val="3"/>
      <charset val="128"/>
    </font>
    <font>
      <b/>
      <sz val="10"/>
      <color rgb="FFFFFFFF"/>
      <name val="Noto Sans CJK SC"/>
      <family val="2"/>
      <charset val="1"/>
    </font>
    <font>
      <b/>
      <sz val="10"/>
      <color rgb="FF1A1A1A"/>
      <name val="游ゴシック"/>
      <family val="3"/>
      <charset val="128"/>
    </font>
    <font>
      <sz val="12"/>
      <name val="游ゴシック"/>
      <family val="3"/>
      <charset val="128"/>
    </font>
    <font>
      <b/>
      <sz val="11"/>
      <color rgb="FFFFFFFF"/>
      <name val="Noto Sans CJK SC"/>
      <family val="2"/>
      <charset val="1"/>
    </font>
    <font>
      <b/>
      <sz val="11"/>
      <color rgb="FFFFFFFF"/>
      <name val="游ゴシック"/>
      <family val="3"/>
      <charset val="128"/>
    </font>
    <font>
      <i/>
      <sz val="8"/>
      <color rgb="FF808080"/>
      <name val="游ゴシック"/>
      <family val="3"/>
      <charset val="128"/>
    </font>
    <font>
      <b/>
      <sz val="10"/>
      <name val="游ゴシック"/>
      <family val="3"/>
      <charset val="128"/>
    </font>
    <font>
      <b/>
      <sz val="10"/>
      <name val="Noto Sans CJK SC"/>
      <family val="2"/>
      <charset val="1"/>
    </font>
    <font>
      <sz val="10"/>
      <name val="Noto Sans CJK SC"/>
      <family val="2"/>
      <charset val="1"/>
    </font>
    <font>
      <sz val="10"/>
      <name val="游ゴシック"/>
      <family val="3"/>
      <charset val="128"/>
    </font>
    <font>
      <b/>
      <sz val="12"/>
      <color rgb="FFFFFFFF"/>
      <name val="Noto Sans CJK SC"/>
      <family val="2"/>
      <charset val="1"/>
    </font>
    <font>
      <b/>
      <sz val="12"/>
      <color rgb="FFFFFFFF"/>
      <name val="游ゴシック"/>
      <family val="3"/>
      <charset val="128"/>
    </font>
    <font>
      <b/>
      <sz val="10"/>
      <color rgb="FF006100"/>
      <name val="游ゴシック"/>
      <family val="3"/>
      <charset val="128"/>
    </font>
    <font>
      <b/>
      <sz val="10"/>
      <color rgb="FFC0392B"/>
      <name val="游ゴシック"/>
      <family val="3"/>
      <charset val="128"/>
    </font>
    <font>
      <b/>
      <sz val="10"/>
      <color rgb="FF9C0006"/>
      <name val="游ゴシック"/>
      <family val="3"/>
      <charset val="128"/>
    </font>
    <font>
      <sz val="6"/>
      <name val="ＭＳ Ｐゴシック"/>
      <family val="3"/>
      <charset val="128"/>
    </font>
  </fonts>
  <fills count="12">
    <fill>
      <patternFill patternType="none"/>
    </fill>
    <fill>
      <patternFill patternType="gray125"/>
    </fill>
    <fill>
      <patternFill patternType="solid">
        <fgColor rgb="FFC9A961"/>
        <bgColor rgb="FFA88A45"/>
      </patternFill>
    </fill>
    <fill>
      <patternFill patternType="solid">
        <fgColor rgb="FFEDE0BC"/>
        <bgColor rgb="FFD9D9D9"/>
      </patternFill>
    </fill>
    <fill>
      <patternFill patternType="solid">
        <fgColor rgb="FF1A1A1A"/>
        <bgColor rgb="FF003300"/>
      </patternFill>
    </fill>
    <fill>
      <patternFill patternType="solid">
        <fgColor rgb="FFF5F5F5"/>
        <bgColor rgb="FFFFFFFF"/>
      </patternFill>
    </fill>
    <fill>
      <patternFill patternType="solid">
        <fgColor rgb="FFC6EFCE"/>
        <bgColor rgb="FFDDEBF7"/>
      </patternFill>
    </fill>
    <fill>
      <patternFill patternType="solid">
        <fgColor rgb="FFFFEB9C"/>
        <bgColor rgb="FFEDE0BC"/>
      </patternFill>
    </fill>
    <fill>
      <patternFill patternType="solid">
        <fgColor rgb="FFFFC7CE"/>
        <bgColor rgb="FFEDE0BC"/>
      </patternFill>
    </fill>
    <fill>
      <patternFill patternType="solid">
        <fgColor rgb="FFA88A45"/>
        <bgColor rgb="FF808080"/>
      </patternFill>
    </fill>
    <fill>
      <patternFill patternType="solid">
        <fgColor rgb="FFDDEBF7"/>
        <bgColor rgb="FFF5F5F5"/>
      </patternFill>
    </fill>
    <fill>
      <patternFill patternType="solid">
        <fgColor rgb="FFC0392B"/>
        <bgColor rgb="FF993366"/>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medium">
        <color rgb="FF1A1A1A"/>
      </left>
      <right style="medium">
        <color rgb="FF1A1A1A"/>
      </right>
      <top style="medium">
        <color rgb="FF1A1A1A"/>
      </top>
      <bottom style="medium">
        <color rgb="FF1A1A1A"/>
      </bottom>
      <diagonal/>
    </border>
  </borders>
  <cellStyleXfs count="1">
    <xf numFmtId="0" fontId="0" fillId="0" borderId="0"/>
  </cellStyleXfs>
  <cellXfs count="70">
    <xf numFmtId="0" fontId="0" fillId="0" borderId="0" xfId="0"/>
    <xf numFmtId="49" fontId="18" fillId="0" borderId="1" xfId="0" applyNumberFormat="1" applyFont="1" applyBorder="1" applyAlignment="1">
      <alignment horizontal="center" vertical="center" wrapText="1"/>
    </xf>
    <xf numFmtId="177" fontId="18" fillId="0" borderId="1" xfId="0" applyNumberFormat="1" applyFont="1" applyBorder="1" applyAlignment="1">
      <alignment horizontal="center" vertical="center" wrapText="1"/>
    </xf>
    <xf numFmtId="176" fontId="18" fillId="0" borderId="1" xfId="0" applyNumberFormat="1" applyFont="1" applyBorder="1" applyAlignment="1">
      <alignment horizontal="center" vertical="center" wrapText="1"/>
    </xf>
    <xf numFmtId="0" fontId="0" fillId="0" borderId="1" xfId="0" applyBorder="1"/>
    <xf numFmtId="0" fontId="17" fillId="5"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2" fillId="0" borderId="1" xfId="0" applyFont="1" applyBorder="1" applyAlignment="1">
      <alignment horizontal="left" vertical="top" wrapText="1"/>
    </xf>
    <xf numFmtId="0" fontId="5"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11"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right" vertical="center"/>
    </xf>
    <xf numFmtId="0" fontId="0" fillId="2" borderId="0" xfId="0" applyFill="1"/>
    <xf numFmtId="0" fontId="4" fillId="4"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9" fillId="0" borderId="1" xfId="0" applyFont="1" applyBorder="1" applyAlignment="1">
      <alignment horizontal="center" vertical="center" wrapText="1"/>
    </xf>
    <xf numFmtId="0" fontId="10" fillId="0" borderId="0" xfId="0" applyFont="1" applyAlignment="1">
      <alignment horizontal="right" vertical="center"/>
    </xf>
    <xf numFmtId="0" fontId="19" fillId="0" borderId="0" xfId="0" applyFont="1" applyAlignment="1">
      <alignment horizontal="right" vertical="center"/>
    </xf>
    <xf numFmtId="0" fontId="22"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0"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176" fontId="7" fillId="0" borderId="1" xfId="0" applyNumberFormat="1" applyFont="1" applyBorder="1" applyAlignment="1">
      <alignment horizontal="right" vertical="center"/>
    </xf>
    <xf numFmtId="176" fontId="24" fillId="0" borderId="1" xfId="0" applyNumberFormat="1" applyFont="1" applyBorder="1" applyAlignment="1">
      <alignment horizontal="right" vertical="center"/>
    </xf>
    <xf numFmtId="177" fontId="7"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176" fontId="27" fillId="4" borderId="2" xfId="0" applyNumberFormat="1" applyFont="1" applyFill="1" applyBorder="1" applyAlignment="1">
      <alignment horizontal="right" vertical="center"/>
    </xf>
    <xf numFmtId="177" fontId="27" fillId="4" borderId="2" xfId="0" applyNumberFormat="1" applyFont="1" applyFill="1" applyBorder="1" applyAlignment="1">
      <alignment horizontal="center" vertical="center" wrapText="1"/>
    </xf>
    <xf numFmtId="0" fontId="0" fillId="4" borderId="2" xfId="0" applyFill="1" applyBorder="1"/>
    <xf numFmtId="0" fontId="3" fillId="5" borderId="1" xfId="0" applyFont="1" applyFill="1" applyBorder="1" applyAlignment="1">
      <alignment horizontal="left" vertical="center" wrapText="1"/>
    </xf>
    <xf numFmtId="176" fontId="29" fillId="0" borderId="1" xfId="0" applyNumberFormat="1" applyFont="1" applyBorder="1" applyAlignment="1">
      <alignment horizontal="right" vertical="center"/>
    </xf>
    <xf numFmtId="176" fontId="22" fillId="4" borderId="2" xfId="0" applyNumberFormat="1" applyFont="1" applyFill="1" applyBorder="1" applyAlignment="1">
      <alignment horizontal="right" vertical="center"/>
    </xf>
    <xf numFmtId="176" fontId="22" fillId="9" borderId="2" xfId="0" applyNumberFormat="1" applyFont="1" applyFill="1" applyBorder="1" applyAlignment="1">
      <alignment horizontal="right" vertical="center"/>
    </xf>
    <xf numFmtId="177" fontId="29" fillId="3" borderId="2" xfId="0" applyNumberFormat="1" applyFont="1" applyFill="1" applyBorder="1" applyAlignment="1">
      <alignment horizontal="center" vertical="center" wrapText="1"/>
    </xf>
    <xf numFmtId="177" fontId="7" fillId="10" borderId="1" xfId="0" applyNumberFormat="1" applyFont="1" applyFill="1" applyBorder="1" applyAlignment="1">
      <alignment horizontal="center" vertical="center" wrapText="1"/>
    </xf>
    <xf numFmtId="177" fontId="29" fillId="10"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76" fontId="29" fillId="7" borderId="1" xfId="0" applyNumberFormat="1" applyFont="1" applyFill="1" applyBorder="1" applyAlignment="1">
      <alignment horizontal="right" vertical="center"/>
    </xf>
    <xf numFmtId="0" fontId="27" fillId="4" borderId="2" xfId="0" applyFont="1" applyFill="1" applyBorder="1" applyAlignment="1">
      <alignment horizontal="center" vertical="center" wrapText="1"/>
    </xf>
    <xf numFmtId="0" fontId="10" fillId="0" borderId="1" xfId="0" applyFont="1" applyBorder="1" applyAlignment="1">
      <alignment horizontal="center" vertical="center" wrapText="1"/>
    </xf>
    <xf numFmtId="177" fontId="35"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177" fontId="37" fillId="0" borderId="1" xfId="0" applyNumberFormat="1" applyFont="1" applyBorder="1" applyAlignment="1">
      <alignment horizontal="center" vertical="center" wrapText="1"/>
    </xf>
    <xf numFmtId="0" fontId="19" fillId="6"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1" fillId="0" borderId="0" xfId="0" applyFont="1" applyAlignment="1">
      <alignment horizontal="left" vertical="center" wrapText="1"/>
    </xf>
    <xf numFmtId="0" fontId="26" fillId="4" borderId="2" xfId="0" applyFont="1" applyFill="1" applyBorder="1" applyAlignment="1">
      <alignment horizontal="center" vertical="center" wrapText="1"/>
    </xf>
    <xf numFmtId="0" fontId="28" fillId="0" borderId="0" xfId="0" applyFont="1" applyAlignment="1">
      <alignment horizontal="center"/>
    </xf>
    <xf numFmtId="0" fontId="3" fillId="5" borderId="1" xfId="0" applyFont="1" applyFill="1" applyBorder="1" applyAlignment="1">
      <alignment horizontal="left" vertical="center" wrapText="1"/>
    </xf>
    <xf numFmtId="0" fontId="7" fillId="0" borderId="1" xfId="0" applyFont="1" applyBorder="1" applyAlignment="1">
      <alignment horizontal="left" vertical="center" wrapText="1"/>
    </xf>
    <xf numFmtId="176" fontId="7" fillId="0" borderId="1" xfId="0" applyNumberFormat="1" applyFont="1" applyBorder="1" applyAlignment="1">
      <alignment horizontal="right" vertical="center"/>
    </xf>
    <xf numFmtId="0" fontId="7" fillId="0" borderId="1" xfId="0" applyFont="1" applyBorder="1" applyAlignment="1">
      <alignment horizontal="center" vertical="center" wrapText="1"/>
    </xf>
    <xf numFmtId="0" fontId="23" fillId="4" borderId="2" xfId="0" applyFont="1" applyFill="1" applyBorder="1" applyAlignment="1">
      <alignment horizontal="center" vertical="center" wrapText="1"/>
    </xf>
    <xf numFmtId="0" fontId="23" fillId="4" borderId="2" xfId="0" applyFont="1" applyFill="1" applyBorder="1" applyAlignment="1">
      <alignment horizontal="left" vertical="center" wrapText="1"/>
    </xf>
    <xf numFmtId="0" fontId="23" fillId="9" borderId="2"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31" fillId="10" borderId="1" xfId="0" applyFont="1" applyFill="1" applyBorder="1" applyAlignment="1">
      <alignment horizontal="left" vertical="center" wrapText="1"/>
    </xf>
    <xf numFmtId="0" fontId="7" fillId="0" borderId="1" xfId="0" applyFont="1" applyBorder="1" applyAlignment="1">
      <alignment horizontal="left" vertical="top" wrapText="1"/>
    </xf>
    <xf numFmtId="0" fontId="21" fillId="0" borderId="1" xfId="0" applyFont="1" applyBorder="1" applyAlignment="1">
      <alignment horizontal="left" vertical="center" wrapText="1"/>
    </xf>
    <xf numFmtId="0" fontId="33" fillId="9" borderId="2" xfId="0" applyFont="1" applyFill="1" applyBorder="1" applyAlignment="1">
      <alignment horizontal="left" vertical="center" wrapText="1"/>
    </xf>
    <xf numFmtId="0" fontId="33" fillId="11" borderId="2" xfId="0" applyFont="1" applyFill="1" applyBorder="1" applyAlignment="1">
      <alignment horizontal="left" vertical="center" wrapText="1"/>
    </xf>
  </cellXfs>
  <cellStyles count="1">
    <cellStyle name="標準" xfId="0" builtinId="0"/>
  </cellStyles>
  <dxfs count="11">
    <dxf>
      <fill>
        <patternFill>
          <bgColor rgb="FFC6EFCE"/>
        </patternFill>
      </fill>
    </dxf>
    <dxf>
      <fill>
        <patternFill>
          <bgColor rgb="FFFFEB9C"/>
        </patternFill>
      </fill>
    </dxf>
    <dxf>
      <font>
        <b/>
        <sz val="10"/>
        <color rgb="FF9C0006"/>
        <name val="游ゴシック"/>
        <charset val="1"/>
      </font>
      <fill>
        <patternFill>
          <bgColor rgb="FFFFC7CE"/>
        </patternFill>
      </fill>
    </dxf>
    <dxf>
      <font>
        <b/>
        <sz val="10"/>
        <color rgb="FF9C0006"/>
        <name val="游ゴシック"/>
        <charset val="1"/>
      </font>
      <fill>
        <patternFill>
          <bgColor rgb="FFFFC7CE"/>
        </patternFill>
      </fill>
    </dxf>
    <dxf>
      <font>
        <b/>
        <sz val="10"/>
        <color rgb="FF006100"/>
        <name val="游ゴシック"/>
        <charset val="1"/>
      </font>
      <fill>
        <patternFill>
          <bgColor rgb="FFC6EFCE"/>
        </patternFill>
      </fill>
    </dxf>
    <dxf>
      <font>
        <sz val="10"/>
        <color rgb="FF9C5700"/>
        <name val="游ゴシック"/>
        <charset val="1"/>
      </font>
      <fill>
        <patternFill>
          <bgColor rgb="FFFFEB9C"/>
        </patternFill>
      </fill>
    </dxf>
    <dxf>
      <font>
        <b/>
        <sz val="10"/>
        <color rgb="FF9C0006"/>
        <name val="游ゴシック"/>
        <charset val="1"/>
      </font>
      <fill>
        <patternFill>
          <bgColor rgb="FFFFC7CE"/>
        </patternFill>
      </fill>
    </dxf>
    <dxf>
      <fill>
        <patternFill>
          <bgColor rgb="FFFFEB9C"/>
        </patternFill>
      </fill>
    </dxf>
    <dxf>
      <fill>
        <patternFill>
          <bgColor rgb="FFD9D9D9"/>
        </patternFill>
      </fill>
    </dxf>
    <dxf>
      <fill>
        <patternFill>
          <bgColor rgb="FFC6EFCE"/>
        </patternFill>
      </fill>
    </dxf>
    <dxf>
      <fill>
        <patternFill>
          <bgColor rgb="FFDDEBF7"/>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9C5700"/>
      <rgbColor rgb="FF800080"/>
      <rgbColor rgb="FF008080"/>
      <rgbColor rgb="FFBFBFBF"/>
      <rgbColor rgb="FF808080"/>
      <rgbColor rgb="FF9999FF"/>
      <rgbColor rgb="FF993366"/>
      <rgbColor rgb="FFF5F5F5"/>
      <rgbColor rgb="FFDDEBF7"/>
      <rgbColor rgb="FF660066"/>
      <rgbColor rgb="FFC9A961"/>
      <rgbColor rgb="FF0066CC"/>
      <rgbColor rgb="FFD9D9D9"/>
      <rgbColor rgb="FF000080"/>
      <rgbColor rgb="FFFF00FF"/>
      <rgbColor rgb="FFFFFF00"/>
      <rgbColor rgb="FF00FFFF"/>
      <rgbColor rgb="FF800080"/>
      <rgbColor rgb="FF800000"/>
      <rgbColor rgb="FF008080"/>
      <rgbColor rgb="FF0000FF"/>
      <rgbColor rgb="FF00CCFF"/>
      <rgbColor rgb="FFEDE0BC"/>
      <rgbColor rgb="FFC6EFCE"/>
      <rgbColor rgb="FFFFEB9C"/>
      <rgbColor rgb="FF99CCFF"/>
      <rgbColor rgb="FFFF99CC"/>
      <rgbColor rgb="FFCC99FF"/>
      <rgbColor rgb="FFFFC7CE"/>
      <rgbColor rgb="FF3366FF"/>
      <rgbColor rgb="FF33CCCC"/>
      <rgbColor rgb="FF99CC00"/>
      <rgbColor rgb="FFFFCC00"/>
      <rgbColor rgb="FFFF9900"/>
      <rgbColor rgb="FFFF6600"/>
      <rgbColor rgb="FF595959"/>
      <rgbColor rgb="FFA88A45"/>
      <rgbColor rgb="FF003366"/>
      <rgbColor rgb="FF339966"/>
      <rgbColor rgb="FF003300"/>
      <rgbColor rgb="FF1A1A1A"/>
      <rgbColor rgb="FFC0392B"/>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62"/>
  <sheetViews>
    <sheetView showGridLines="0" topLeftCell="A47" zoomScaleNormal="100" workbookViewId="0"/>
  </sheetViews>
  <sheetFormatPr defaultColWidth="8.7109375" defaultRowHeight="15"/>
  <cols>
    <col min="1" max="1" width="3.28515625" customWidth="1"/>
    <col min="2" max="2" width="12.7109375" bestFit="1" customWidth="1"/>
    <col min="3" max="3" width="26" customWidth="1"/>
    <col min="4" max="4" width="70" customWidth="1"/>
    <col min="5" max="5" width="4" customWidth="1"/>
  </cols>
  <sheetData>
    <row r="2" spans="2:4" ht="36" customHeight="1">
      <c r="B2" s="14" t="s">
        <v>0</v>
      </c>
      <c r="C2" s="14"/>
      <c r="D2" s="15" t="s">
        <v>1</v>
      </c>
    </row>
    <row r="3" spans="2:4" ht="3.75" customHeight="1">
      <c r="B3" s="16"/>
      <c r="C3" s="16"/>
      <c r="D3" s="16"/>
    </row>
    <row r="4" spans="2:4" ht="7.5" customHeight="1"/>
    <row r="5" spans="2:4" ht="27.75" customHeight="1">
      <c r="B5" s="13" t="s">
        <v>2</v>
      </c>
      <c r="C5" s="13"/>
      <c r="D5" s="13"/>
    </row>
    <row r="6" spans="2:4" ht="55.5" customHeight="1">
      <c r="B6" s="17" t="s">
        <v>3</v>
      </c>
      <c r="C6" s="18" t="s">
        <v>4</v>
      </c>
      <c r="D6" s="19" t="s">
        <v>5</v>
      </c>
    </row>
    <row r="7" spans="2:4" ht="55.5" customHeight="1">
      <c r="B7" s="17" t="s">
        <v>6</v>
      </c>
      <c r="C7" s="18" t="s">
        <v>7</v>
      </c>
      <c r="D7" s="20" t="s">
        <v>8</v>
      </c>
    </row>
    <row r="8" spans="2:4" ht="55.5" customHeight="1">
      <c r="B8" s="17" t="s">
        <v>9</v>
      </c>
      <c r="C8" s="18" t="s">
        <v>10</v>
      </c>
      <c r="D8" s="19" t="s">
        <v>11</v>
      </c>
    </row>
    <row r="9" spans="2:4" ht="55.5" customHeight="1">
      <c r="B9" s="17" t="s">
        <v>12</v>
      </c>
      <c r="C9" s="18" t="s">
        <v>13</v>
      </c>
      <c r="D9" s="19" t="s">
        <v>14</v>
      </c>
    </row>
    <row r="10" spans="2:4" ht="55.5" customHeight="1">
      <c r="B10" s="17" t="s">
        <v>15</v>
      </c>
      <c r="C10" s="18" t="s">
        <v>16</v>
      </c>
      <c r="D10" s="19" t="s">
        <v>17</v>
      </c>
    </row>
    <row r="11" spans="2:4" ht="12" customHeight="1"/>
    <row r="12" spans="2:4" ht="27.75" customHeight="1">
      <c r="B12" s="13" t="s">
        <v>18</v>
      </c>
      <c r="C12" s="13"/>
      <c r="D12" s="13"/>
    </row>
    <row r="13" spans="2:4" ht="49.5" customHeight="1">
      <c r="B13" s="17" t="s">
        <v>19</v>
      </c>
      <c r="C13" s="18" t="s">
        <v>20</v>
      </c>
      <c r="D13" s="19" t="s">
        <v>21</v>
      </c>
    </row>
    <row r="14" spans="2:4" ht="49.5" customHeight="1">
      <c r="B14" s="17" t="s">
        <v>22</v>
      </c>
      <c r="C14" s="18" t="s">
        <v>23</v>
      </c>
      <c r="D14" s="19" t="s">
        <v>24</v>
      </c>
    </row>
    <row r="15" spans="2:4" ht="49.5" customHeight="1">
      <c r="B15" s="17" t="s">
        <v>25</v>
      </c>
      <c r="C15" s="18" t="s">
        <v>26</v>
      </c>
      <c r="D15" s="19" t="s">
        <v>27</v>
      </c>
    </row>
    <row r="16" spans="2:4" ht="49.5" customHeight="1">
      <c r="B16" s="17" t="s">
        <v>28</v>
      </c>
      <c r="C16" s="18" t="s">
        <v>29</v>
      </c>
      <c r="D16" s="19" t="s">
        <v>30</v>
      </c>
    </row>
    <row r="17" spans="2:4" ht="12" customHeight="1"/>
    <row r="18" spans="2:4" ht="27.75" customHeight="1">
      <c r="B18" s="13" t="s">
        <v>31</v>
      </c>
      <c r="C18" s="13"/>
      <c r="D18" s="13"/>
    </row>
    <row r="19" spans="2:4" ht="31.5" customHeight="1">
      <c r="B19" s="21" t="s">
        <v>32</v>
      </c>
      <c r="C19" s="18" t="s">
        <v>33</v>
      </c>
      <c r="D19" s="19" t="s">
        <v>34</v>
      </c>
    </row>
    <row r="20" spans="2:4" ht="31.5" customHeight="1">
      <c r="B20" s="21" t="s">
        <v>35</v>
      </c>
      <c r="C20" s="18" t="s">
        <v>36</v>
      </c>
      <c r="D20" s="19" t="s">
        <v>37</v>
      </c>
    </row>
    <row r="21" spans="2:4" ht="31.5" customHeight="1">
      <c r="B21" s="21" t="s">
        <v>38</v>
      </c>
      <c r="C21" s="18" t="s">
        <v>39</v>
      </c>
      <c r="D21" s="19" t="s">
        <v>40</v>
      </c>
    </row>
    <row r="22" spans="2:4" ht="31.5" customHeight="1">
      <c r="B22" s="21" t="s">
        <v>41</v>
      </c>
      <c r="C22" s="18" t="s">
        <v>42</v>
      </c>
      <c r="D22" s="19" t="s">
        <v>43</v>
      </c>
    </row>
    <row r="23" spans="2:4" ht="31.5" customHeight="1">
      <c r="B23" s="21" t="s">
        <v>44</v>
      </c>
      <c r="C23" s="18" t="s">
        <v>45</v>
      </c>
      <c r="D23" s="19" t="s">
        <v>46</v>
      </c>
    </row>
    <row r="24" spans="2:4" ht="31.5" customHeight="1">
      <c r="B24" s="21" t="s">
        <v>47</v>
      </c>
      <c r="C24" s="18" t="s">
        <v>48</v>
      </c>
      <c r="D24" s="19" t="s">
        <v>49</v>
      </c>
    </row>
    <row r="25" spans="2:4" ht="31.5" customHeight="1">
      <c r="B25" s="21" t="s">
        <v>50</v>
      </c>
      <c r="C25" s="18" t="s">
        <v>51</v>
      </c>
      <c r="D25" s="19" t="s">
        <v>52</v>
      </c>
    </row>
    <row r="26" spans="2:4" ht="31.5" customHeight="1">
      <c r="B26" s="21" t="s">
        <v>53</v>
      </c>
      <c r="C26" s="18" t="s">
        <v>54</v>
      </c>
      <c r="D26" s="19" t="s">
        <v>55</v>
      </c>
    </row>
    <row r="27" spans="2:4" ht="12" customHeight="1"/>
    <row r="28" spans="2:4" ht="27.75" customHeight="1">
      <c r="B28" s="13" t="s">
        <v>56</v>
      </c>
      <c r="C28" s="13"/>
      <c r="D28" s="13"/>
    </row>
    <row r="29" spans="2:4" ht="37.5" customHeight="1">
      <c r="B29" s="21" t="s">
        <v>57</v>
      </c>
      <c r="C29" s="18" t="s">
        <v>58</v>
      </c>
      <c r="D29" s="19" t="s">
        <v>59</v>
      </c>
    </row>
    <row r="30" spans="2:4" ht="37.5" customHeight="1">
      <c r="B30" s="21" t="s">
        <v>57</v>
      </c>
      <c r="C30" s="18" t="s">
        <v>60</v>
      </c>
      <c r="D30" s="19" t="s">
        <v>61</v>
      </c>
    </row>
    <row r="31" spans="2:4" ht="37.5" customHeight="1">
      <c r="B31" s="21" t="s">
        <v>57</v>
      </c>
      <c r="C31" s="18" t="s">
        <v>62</v>
      </c>
      <c r="D31" s="19" t="s">
        <v>63</v>
      </c>
    </row>
    <row r="32" spans="2:4" ht="37.5" customHeight="1">
      <c r="B32" s="21" t="s">
        <v>57</v>
      </c>
      <c r="C32" s="18" t="s">
        <v>64</v>
      </c>
      <c r="D32" s="19" t="s">
        <v>65</v>
      </c>
    </row>
    <row r="34" spans="2:4" ht="3.75" customHeight="1">
      <c r="B34" s="16"/>
      <c r="C34" s="16"/>
      <c r="D34" s="16"/>
    </row>
    <row r="35" spans="2:4" ht="12" customHeight="1"/>
    <row r="36" spans="2:4" ht="31.5" customHeight="1">
      <c r="B36" s="13" t="s">
        <v>66</v>
      </c>
      <c r="C36" s="13"/>
      <c r="D36" s="13"/>
    </row>
    <row r="37" spans="2:4" ht="30" customHeight="1">
      <c r="B37" s="12" t="s">
        <v>67</v>
      </c>
      <c r="C37" s="12"/>
      <c r="D37" s="12"/>
    </row>
    <row r="38" spans="2:4" ht="21.75" customHeight="1">
      <c r="B38" s="18" t="s">
        <v>68</v>
      </c>
      <c r="C38" s="11" t="s">
        <v>69</v>
      </c>
      <c r="D38" s="11"/>
    </row>
    <row r="39" spans="2:4" ht="21.75" customHeight="1">
      <c r="B39" s="18" t="s">
        <v>70</v>
      </c>
      <c r="C39" s="11" t="s">
        <v>71</v>
      </c>
      <c r="D39" s="11"/>
    </row>
    <row r="40" spans="2:4" ht="21.75" customHeight="1">
      <c r="B40" s="18" t="s">
        <v>72</v>
      </c>
      <c r="C40" s="11" t="s">
        <v>73</v>
      </c>
      <c r="D40" s="11"/>
    </row>
    <row r="41" spans="2:4" ht="21.75" customHeight="1">
      <c r="B41" s="18" t="s">
        <v>74</v>
      </c>
      <c r="C41" s="11" t="s">
        <v>75</v>
      </c>
      <c r="D41" s="11"/>
    </row>
    <row r="42" spans="2:4" ht="9.75" customHeight="1"/>
    <row r="43" spans="2:4" ht="27.75" customHeight="1">
      <c r="B43" s="13" t="s">
        <v>76</v>
      </c>
      <c r="C43" s="13"/>
      <c r="D43" s="13"/>
    </row>
    <row r="44" spans="2:4" ht="24" customHeight="1">
      <c r="B44" s="10" t="s">
        <v>77</v>
      </c>
      <c r="C44" s="10"/>
      <c r="D44" s="10"/>
    </row>
    <row r="45" spans="2:4" ht="27.75" customHeight="1">
      <c r="B45" s="9" t="s">
        <v>78</v>
      </c>
      <c r="C45" s="9"/>
      <c r="D45" s="9"/>
    </row>
    <row r="46" spans="2:4" ht="24" customHeight="1">
      <c r="B46" s="10" t="s">
        <v>79</v>
      </c>
      <c r="C46" s="10"/>
      <c r="D46" s="10"/>
    </row>
    <row r="47" spans="2:4" ht="27.75" customHeight="1">
      <c r="B47" s="9" t="s">
        <v>80</v>
      </c>
      <c r="C47" s="9"/>
      <c r="D47" s="9"/>
    </row>
    <row r="48" spans="2:4" ht="24" customHeight="1">
      <c r="B48" s="10" t="s">
        <v>81</v>
      </c>
      <c r="C48" s="10"/>
      <c r="D48" s="10"/>
    </row>
    <row r="49" spans="2:4" ht="72" customHeight="1">
      <c r="B49" s="9" t="s">
        <v>82</v>
      </c>
      <c r="C49" s="9"/>
      <c r="D49" s="9"/>
    </row>
    <row r="50" spans="2:4" ht="24" customHeight="1">
      <c r="B50" s="10" t="s">
        <v>83</v>
      </c>
      <c r="C50" s="10"/>
      <c r="D50" s="10"/>
    </row>
    <row r="51" spans="2:4" ht="27.75" customHeight="1">
      <c r="B51" s="9" t="s">
        <v>84</v>
      </c>
      <c r="C51" s="9"/>
      <c r="D51" s="9"/>
    </row>
    <row r="52" spans="2:4" ht="9.75" customHeight="1"/>
    <row r="53" spans="2:4" ht="27.75" customHeight="1">
      <c r="B53" s="13" t="s">
        <v>85</v>
      </c>
      <c r="C53" s="13"/>
      <c r="D53" s="13"/>
    </row>
    <row r="54" spans="2:4" ht="60" customHeight="1">
      <c r="B54" s="9" t="s">
        <v>86</v>
      </c>
      <c r="C54" s="9"/>
      <c r="D54" s="9"/>
    </row>
    <row r="55" spans="2:4" ht="9.75" customHeight="1"/>
    <row r="56" spans="2:4" ht="24" customHeight="1">
      <c r="B56" s="13" t="s">
        <v>87</v>
      </c>
      <c r="C56" s="13"/>
      <c r="D56" s="13"/>
    </row>
    <row r="57" spans="2:4" ht="36" customHeight="1">
      <c r="B57" s="9" t="s">
        <v>88</v>
      </c>
      <c r="C57" s="9"/>
      <c r="D57" s="9"/>
    </row>
    <row r="59" spans="2:4" ht="3.75" customHeight="1">
      <c r="B59" s="16"/>
      <c r="C59" s="16"/>
      <c r="D59" s="16"/>
    </row>
    <row r="60" spans="2:4" ht="7.5" customHeight="1"/>
    <row r="61" spans="2:4" ht="21.75" customHeight="1">
      <c r="B61" s="8" t="s">
        <v>89</v>
      </c>
      <c r="C61" s="8"/>
      <c r="D61" s="8"/>
    </row>
    <row r="62" spans="2:4" ht="18" customHeight="1">
      <c r="B62" s="7" t="s">
        <v>90</v>
      </c>
      <c r="C62" s="7"/>
      <c r="D62" s="7"/>
    </row>
  </sheetData>
  <mergeCells count="26">
    <mergeCell ref="B62:D62"/>
    <mergeCell ref="B53:D53"/>
    <mergeCell ref="B54:D54"/>
    <mergeCell ref="B56:D56"/>
    <mergeCell ref="B57:D57"/>
    <mergeCell ref="B61:D61"/>
    <mergeCell ref="B47:D47"/>
    <mergeCell ref="B48:D48"/>
    <mergeCell ref="B49:D49"/>
    <mergeCell ref="B50:D50"/>
    <mergeCell ref="B51:D51"/>
    <mergeCell ref="C41:D41"/>
    <mergeCell ref="B43:D43"/>
    <mergeCell ref="B44:D44"/>
    <mergeCell ref="B45:D45"/>
    <mergeCell ref="B46:D46"/>
    <mergeCell ref="B36:D36"/>
    <mergeCell ref="B37:D37"/>
    <mergeCell ref="C38:D38"/>
    <mergeCell ref="C39:D39"/>
    <mergeCell ref="C40:D40"/>
    <mergeCell ref="B2:C2"/>
    <mergeCell ref="B5:D5"/>
    <mergeCell ref="B12:D12"/>
    <mergeCell ref="B18:D18"/>
    <mergeCell ref="B28:D28"/>
  </mergeCells>
  <phoneticPr fontId="38"/>
  <pageMargins left="0.3" right="0.3" top="0.4" bottom="0.4"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T44"/>
  <sheetViews>
    <sheetView showGridLines="0" zoomScaleNormal="100" workbookViewId="0">
      <pane xSplit="3" ySplit="10" topLeftCell="D11" activePane="bottomRight" state="frozen"/>
      <selection pane="topRight" activeCell="D1" sqref="D1"/>
      <selection pane="bottomLeft" activeCell="A11" sqref="A11"/>
      <selection pane="bottomRight"/>
    </sheetView>
  </sheetViews>
  <sheetFormatPr defaultColWidth="8.7109375" defaultRowHeight="15"/>
  <cols>
    <col min="1" max="1" width="2" customWidth="1"/>
    <col min="2" max="2" width="4" customWidth="1"/>
    <col min="3" max="3" width="24" customWidth="1"/>
    <col min="4" max="4" width="18" customWidth="1"/>
    <col min="5" max="5" width="12" customWidth="1"/>
    <col min="6" max="7" width="11" customWidth="1"/>
    <col min="8" max="8" width="12" customWidth="1"/>
    <col min="9" max="11" width="13" customWidth="1"/>
    <col min="12" max="15" width="12" customWidth="1"/>
    <col min="16" max="17" width="13" customWidth="1"/>
    <col min="18" max="18" width="9" customWidth="1"/>
    <col min="19" max="19" width="7" customWidth="1"/>
    <col min="20" max="20" width="18" customWidth="1"/>
    <col min="21" max="21" width="4" customWidth="1"/>
  </cols>
  <sheetData>
    <row r="2" spans="2:20" ht="31.5" customHeight="1">
      <c r="B2" s="14" t="s">
        <v>1</v>
      </c>
      <c r="C2" s="14"/>
      <c r="D2" s="14"/>
      <c r="E2" s="14"/>
      <c r="F2" s="14"/>
      <c r="G2" s="14"/>
      <c r="T2" s="22" t="s">
        <v>91</v>
      </c>
    </row>
    <row r="3" spans="2:20" ht="3.75" customHeight="1">
      <c r="B3" s="16"/>
      <c r="C3" s="16"/>
      <c r="D3" s="16"/>
      <c r="E3" s="16"/>
      <c r="F3" s="16"/>
      <c r="G3" s="16"/>
      <c r="H3" s="16"/>
      <c r="I3" s="16"/>
      <c r="J3" s="16"/>
      <c r="K3" s="16"/>
      <c r="L3" s="16"/>
      <c r="M3" s="16"/>
      <c r="N3" s="16"/>
      <c r="O3" s="16"/>
      <c r="P3" s="16"/>
      <c r="Q3" s="16"/>
      <c r="R3" s="16"/>
      <c r="S3" s="16"/>
      <c r="T3" s="16"/>
    </row>
    <row r="4" spans="2:20" ht="6" customHeight="1"/>
    <row r="5" spans="2:20" ht="21.75" customHeight="1">
      <c r="B5" s="6" t="s">
        <v>92</v>
      </c>
      <c r="C5" s="6"/>
      <c r="D5" s="6"/>
      <c r="E5" s="6"/>
      <c r="F5" s="6"/>
      <c r="G5" s="6"/>
      <c r="H5" s="6"/>
      <c r="I5" s="6"/>
      <c r="J5" s="6"/>
      <c r="K5" s="6"/>
      <c r="L5" s="6"/>
      <c r="M5" s="6"/>
      <c r="N5" s="6"/>
      <c r="O5" s="6"/>
      <c r="P5" s="6"/>
      <c r="Q5" s="6"/>
      <c r="R5" s="6"/>
      <c r="S5" s="6"/>
      <c r="T5" s="6"/>
    </row>
    <row r="6" spans="2:20" ht="21.75" customHeight="1">
      <c r="B6" s="5" t="s">
        <v>93</v>
      </c>
      <c r="C6" s="5"/>
      <c r="D6" s="5" t="s">
        <v>94</v>
      </c>
      <c r="E6" s="5"/>
      <c r="F6" s="5" t="s">
        <v>95</v>
      </c>
      <c r="G6" s="5"/>
      <c r="H6" s="5" t="s">
        <v>96</v>
      </c>
      <c r="I6" s="5"/>
      <c r="J6" s="5" t="s">
        <v>97</v>
      </c>
      <c r="K6" s="5"/>
      <c r="L6" s="5" t="s">
        <v>98</v>
      </c>
      <c r="M6" s="5"/>
      <c r="N6" s="5" t="s">
        <v>99</v>
      </c>
      <c r="O6" s="5"/>
      <c r="P6" s="4"/>
      <c r="Q6" s="4"/>
      <c r="R6" s="4"/>
      <c r="S6" s="4"/>
      <c r="T6" s="4"/>
    </row>
    <row r="7" spans="2:20" ht="31.5" customHeight="1">
      <c r="B7" s="3">
        <f>SUM(I11:I40)</f>
        <v>0</v>
      </c>
      <c r="C7" s="3"/>
      <c r="D7" s="3">
        <f>SUM(K11:K40)</f>
        <v>0</v>
      </c>
      <c r="E7" s="3"/>
      <c r="F7" s="3">
        <f>SUM(P11:P40)</f>
        <v>0</v>
      </c>
      <c r="G7" s="3"/>
      <c r="H7" s="3">
        <f>SUM(Q11:Q40)</f>
        <v>0</v>
      </c>
      <c r="I7" s="3"/>
      <c r="J7" s="2">
        <f>IFERROR(SUM(Q11:Q40)/SUM(I11:I40),0)</f>
        <v>0</v>
      </c>
      <c r="K7" s="2"/>
      <c r="L7" s="1" t="str">
        <f>COUNTIF(R11:R40,"&lt;0")&amp;"件"</f>
        <v>0件</v>
      </c>
      <c r="M7" s="1"/>
      <c r="N7" s="1" t="str">
        <f>COUNTA(C11:C40)&amp;"件"</f>
        <v>0件</v>
      </c>
      <c r="O7" s="1"/>
      <c r="P7" s="4"/>
      <c r="Q7" s="4"/>
      <c r="R7" s="4"/>
      <c r="S7" s="4"/>
      <c r="T7" s="4"/>
    </row>
    <row r="8" spans="2:20" ht="7.5" customHeight="1"/>
    <row r="9" spans="2:20" ht="21.75" customHeight="1">
      <c r="B9" s="23" t="s">
        <v>100</v>
      </c>
      <c r="C9" s="51" t="s">
        <v>101</v>
      </c>
      <c r="D9" s="51"/>
      <c r="E9" s="51"/>
      <c r="F9" s="52" t="s">
        <v>102</v>
      </c>
      <c r="G9" s="52"/>
      <c r="H9" s="52"/>
      <c r="I9" s="53" t="s">
        <v>103</v>
      </c>
      <c r="J9" s="53"/>
      <c r="K9" s="53"/>
      <c r="L9" s="54" t="s">
        <v>104</v>
      </c>
      <c r="M9" s="54"/>
      <c r="N9" s="54"/>
      <c r="O9" s="54"/>
      <c r="P9" s="54"/>
      <c r="Q9" s="54"/>
      <c r="R9" s="54"/>
      <c r="S9" s="54"/>
      <c r="T9" s="54"/>
    </row>
    <row r="10" spans="2:20" ht="36" customHeight="1">
      <c r="B10" s="24" t="s">
        <v>105</v>
      </c>
      <c r="C10" s="25" t="s">
        <v>106</v>
      </c>
      <c r="D10" s="25" t="s">
        <v>107</v>
      </c>
      <c r="E10" s="25" t="s">
        <v>108</v>
      </c>
      <c r="F10" s="25" t="s">
        <v>109</v>
      </c>
      <c r="G10" s="25" t="s">
        <v>110</v>
      </c>
      <c r="H10" s="25" t="s">
        <v>111</v>
      </c>
      <c r="I10" s="25" t="s">
        <v>112</v>
      </c>
      <c r="J10" s="25" t="s">
        <v>113</v>
      </c>
      <c r="K10" s="25" t="s">
        <v>94</v>
      </c>
      <c r="L10" s="25" t="s">
        <v>114</v>
      </c>
      <c r="M10" s="25" t="s">
        <v>115</v>
      </c>
      <c r="N10" s="25" t="s">
        <v>116</v>
      </c>
      <c r="O10" s="25" t="s">
        <v>117</v>
      </c>
      <c r="P10" s="25" t="s">
        <v>95</v>
      </c>
      <c r="Q10" s="25" t="s">
        <v>118</v>
      </c>
      <c r="R10" s="25" t="s">
        <v>119</v>
      </c>
      <c r="S10" s="25" t="s">
        <v>120</v>
      </c>
      <c r="T10" s="25" t="s">
        <v>121</v>
      </c>
    </row>
    <row r="11" spans="2:20" ht="21.75" customHeight="1">
      <c r="B11" s="26">
        <v>1</v>
      </c>
      <c r="C11" s="27"/>
      <c r="D11" s="27"/>
      <c r="E11" s="28"/>
      <c r="F11" s="29"/>
      <c r="G11" s="29"/>
      <c r="H11" s="28"/>
      <c r="I11" s="30"/>
      <c r="J11" s="30"/>
      <c r="K11" s="30"/>
      <c r="L11" s="30"/>
      <c r="M11" s="30"/>
      <c r="N11" s="30"/>
      <c r="O11" s="30"/>
      <c r="P11" s="31" t="str">
        <f t="shared" ref="P11:P40" si="0">IF(SUM(L11:O11)=0,"",SUM(L11:O11))</f>
        <v/>
      </c>
      <c r="Q11" s="31" t="str">
        <f t="shared" ref="Q11:Q40" si="1">IF(I11="","",I11-IF(P11="",0,P11))</f>
        <v/>
      </c>
      <c r="R11" s="32" t="str">
        <f t="shared" ref="R11:R40" si="2">IF(OR(I11="",I11=0),"",Q11/I11)</f>
        <v/>
      </c>
      <c r="S11" s="33" t="str">
        <f t="shared" ref="S11:S40" si="3">IF(I11="","",IF(R11="","",IF(R11&lt;0,"🔴",IF(R11&lt;0.1,"🟡","🟢"))))</f>
        <v/>
      </c>
      <c r="T11" s="27"/>
    </row>
    <row r="12" spans="2:20" ht="21.75" customHeight="1">
      <c r="B12" s="26">
        <v>2</v>
      </c>
      <c r="C12" s="27"/>
      <c r="D12" s="27"/>
      <c r="E12" s="28"/>
      <c r="F12" s="29"/>
      <c r="G12" s="29"/>
      <c r="H12" s="28"/>
      <c r="I12" s="30"/>
      <c r="J12" s="30"/>
      <c r="K12" s="30"/>
      <c r="L12" s="30"/>
      <c r="M12" s="30"/>
      <c r="N12" s="30"/>
      <c r="O12" s="30"/>
      <c r="P12" s="31" t="str">
        <f t="shared" si="0"/>
        <v/>
      </c>
      <c r="Q12" s="31" t="str">
        <f t="shared" si="1"/>
        <v/>
      </c>
      <c r="R12" s="32" t="str">
        <f t="shared" si="2"/>
        <v/>
      </c>
      <c r="S12" s="33" t="str">
        <f t="shared" si="3"/>
        <v/>
      </c>
      <c r="T12" s="27"/>
    </row>
    <row r="13" spans="2:20" ht="21.75" customHeight="1">
      <c r="B13" s="26">
        <v>3</v>
      </c>
      <c r="C13" s="27"/>
      <c r="D13" s="27"/>
      <c r="E13" s="28"/>
      <c r="F13" s="29"/>
      <c r="G13" s="29"/>
      <c r="H13" s="28"/>
      <c r="I13" s="30"/>
      <c r="J13" s="30"/>
      <c r="K13" s="30"/>
      <c r="L13" s="30"/>
      <c r="M13" s="30"/>
      <c r="N13" s="30"/>
      <c r="O13" s="30"/>
      <c r="P13" s="31" t="str">
        <f t="shared" si="0"/>
        <v/>
      </c>
      <c r="Q13" s="31" t="str">
        <f t="shared" si="1"/>
        <v/>
      </c>
      <c r="R13" s="32" t="str">
        <f t="shared" si="2"/>
        <v/>
      </c>
      <c r="S13" s="33" t="str">
        <f t="shared" si="3"/>
        <v/>
      </c>
      <c r="T13" s="27"/>
    </row>
    <row r="14" spans="2:20" ht="21.75" customHeight="1">
      <c r="B14" s="26">
        <v>4</v>
      </c>
      <c r="C14" s="27"/>
      <c r="D14" s="27"/>
      <c r="E14" s="28"/>
      <c r="F14" s="29"/>
      <c r="G14" s="29"/>
      <c r="H14" s="28"/>
      <c r="I14" s="30"/>
      <c r="J14" s="30"/>
      <c r="K14" s="30"/>
      <c r="L14" s="30"/>
      <c r="M14" s="30"/>
      <c r="N14" s="30"/>
      <c r="O14" s="30"/>
      <c r="P14" s="31" t="str">
        <f t="shared" si="0"/>
        <v/>
      </c>
      <c r="Q14" s="31" t="str">
        <f t="shared" si="1"/>
        <v/>
      </c>
      <c r="R14" s="32" t="str">
        <f t="shared" si="2"/>
        <v/>
      </c>
      <c r="S14" s="33" t="str">
        <f t="shared" si="3"/>
        <v/>
      </c>
      <c r="T14" s="27"/>
    </row>
    <row r="15" spans="2:20" ht="21.75" customHeight="1">
      <c r="B15" s="26">
        <v>5</v>
      </c>
      <c r="C15" s="27"/>
      <c r="D15" s="27"/>
      <c r="E15" s="28"/>
      <c r="F15" s="29"/>
      <c r="G15" s="29"/>
      <c r="H15" s="28"/>
      <c r="I15" s="30"/>
      <c r="J15" s="30"/>
      <c r="K15" s="30"/>
      <c r="L15" s="30"/>
      <c r="M15" s="30"/>
      <c r="N15" s="30"/>
      <c r="O15" s="30"/>
      <c r="P15" s="31" t="str">
        <f t="shared" si="0"/>
        <v/>
      </c>
      <c r="Q15" s="31" t="str">
        <f t="shared" si="1"/>
        <v/>
      </c>
      <c r="R15" s="32" t="str">
        <f t="shared" si="2"/>
        <v/>
      </c>
      <c r="S15" s="33" t="str">
        <f t="shared" si="3"/>
        <v/>
      </c>
      <c r="T15" s="27"/>
    </row>
    <row r="16" spans="2:20" ht="21.75" customHeight="1">
      <c r="B16" s="26">
        <v>6</v>
      </c>
      <c r="C16" s="27"/>
      <c r="D16" s="27"/>
      <c r="E16" s="28"/>
      <c r="F16" s="29"/>
      <c r="G16" s="29"/>
      <c r="H16" s="28"/>
      <c r="I16" s="30"/>
      <c r="J16" s="30"/>
      <c r="K16" s="30"/>
      <c r="L16" s="30"/>
      <c r="M16" s="30"/>
      <c r="N16" s="30"/>
      <c r="O16" s="30"/>
      <c r="P16" s="31" t="str">
        <f t="shared" si="0"/>
        <v/>
      </c>
      <c r="Q16" s="31" t="str">
        <f t="shared" si="1"/>
        <v/>
      </c>
      <c r="R16" s="32" t="str">
        <f t="shared" si="2"/>
        <v/>
      </c>
      <c r="S16" s="33" t="str">
        <f t="shared" si="3"/>
        <v/>
      </c>
      <c r="T16" s="27"/>
    </row>
    <row r="17" spans="2:20" ht="21.75" customHeight="1">
      <c r="B17" s="26">
        <v>7</v>
      </c>
      <c r="C17" s="27"/>
      <c r="D17" s="27"/>
      <c r="E17" s="28"/>
      <c r="F17" s="29"/>
      <c r="G17" s="29"/>
      <c r="H17" s="28"/>
      <c r="I17" s="30"/>
      <c r="J17" s="30"/>
      <c r="K17" s="30"/>
      <c r="L17" s="30"/>
      <c r="M17" s="30"/>
      <c r="N17" s="30"/>
      <c r="O17" s="30"/>
      <c r="P17" s="31" t="str">
        <f t="shared" si="0"/>
        <v/>
      </c>
      <c r="Q17" s="31" t="str">
        <f t="shared" si="1"/>
        <v/>
      </c>
      <c r="R17" s="32" t="str">
        <f t="shared" si="2"/>
        <v/>
      </c>
      <c r="S17" s="33" t="str">
        <f t="shared" si="3"/>
        <v/>
      </c>
      <c r="T17" s="27"/>
    </row>
    <row r="18" spans="2:20" ht="21.75" customHeight="1">
      <c r="B18" s="26">
        <v>8</v>
      </c>
      <c r="C18" s="27"/>
      <c r="D18" s="27"/>
      <c r="E18" s="28"/>
      <c r="F18" s="29"/>
      <c r="G18" s="29"/>
      <c r="H18" s="28"/>
      <c r="I18" s="30"/>
      <c r="J18" s="30"/>
      <c r="K18" s="30"/>
      <c r="L18" s="30"/>
      <c r="M18" s="30"/>
      <c r="N18" s="30"/>
      <c r="O18" s="30"/>
      <c r="P18" s="31" t="str">
        <f t="shared" si="0"/>
        <v/>
      </c>
      <c r="Q18" s="31" t="str">
        <f t="shared" si="1"/>
        <v/>
      </c>
      <c r="R18" s="32" t="str">
        <f t="shared" si="2"/>
        <v/>
      </c>
      <c r="S18" s="33" t="str">
        <f t="shared" si="3"/>
        <v/>
      </c>
      <c r="T18" s="27"/>
    </row>
    <row r="19" spans="2:20" ht="21.75" customHeight="1">
      <c r="B19" s="26">
        <v>9</v>
      </c>
      <c r="C19" s="27"/>
      <c r="D19" s="27"/>
      <c r="E19" s="28"/>
      <c r="F19" s="29"/>
      <c r="G19" s="29"/>
      <c r="H19" s="28"/>
      <c r="I19" s="30"/>
      <c r="J19" s="30"/>
      <c r="K19" s="30"/>
      <c r="L19" s="30"/>
      <c r="M19" s="30"/>
      <c r="N19" s="30"/>
      <c r="O19" s="30"/>
      <c r="P19" s="31" t="str">
        <f t="shared" si="0"/>
        <v/>
      </c>
      <c r="Q19" s="31" t="str">
        <f t="shared" si="1"/>
        <v/>
      </c>
      <c r="R19" s="32" t="str">
        <f t="shared" si="2"/>
        <v/>
      </c>
      <c r="S19" s="33" t="str">
        <f t="shared" si="3"/>
        <v/>
      </c>
      <c r="T19" s="27"/>
    </row>
    <row r="20" spans="2:20" ht="21.75" customHeight="1">
      <c r="B20" s="26">
        <v>10</v>
      </c>
      <c r="C20" s="27"/>
      <c r="D20" s="27"/>
      <c r="E20" s="28"/>
      <c r="F20" s="29"/>
      <c r="G20" s="29"/>
      <c r="H20" s="28"/>
      <c r="I20" s="30"/>
      <c r="J20" s="30"/>
      <c r="K20" s="30"/>
      <c r="L20" s="30"/>
      <c r="M20" s="30"/>
      <c r="N20" s="30"/>
      <c r="O20" s="30"/>
      <c r="P20" s="31" t="str">
        <f t="shared" si="0"/>
        <v/>
      </c>
      <c r="Q20" s="31" t="str">
        <f t="shared" si="1"/>
        <v/>
      </c>
      <c r="R20" s="32" t="str">
        <f t="shared" si="2"/>
        <v/>
      </c>
      <c r="S20" s="33" t="str">
        <f t="shared" si="3"/>
        <v/>
      </c>
      <c r="T20" s="27"/>
    </row>
    <row r="21" spans="2:20" ht="21.75" customHeight="1">
      <c r="B21" s="26">
        <v>11</v>
      </c>
      <c r="C21" s="27"/>
      <c r="D21" s="27"/>
      <c r="E21" s="28"/>
      <c r="F21" s="29"/>
      <c r="G21" s="29"/>
      <c r="H21" s="28"/>
      <c r="I21" s="30"/>
      <c r="J21" s="30"/>
      <c r="K21" s="30"/>
      <c r="L21" s="30"/>
      <c r="M21" s="30"/>
      <c r="N21" s="30"/>
      <c r="O21" s="30"/>
      <c r="P21" s="31" t="str">
        <f t="shared" si="0"/>
        <v/>
      </c>
      <c r="Q21" s="31" t="str">
        <f t="shared" si="1"/>
        <v/>
      </c>
      <c r="R21" s="32" t="str">
        <f t="shared" si="2"/>
        <v/>
      </c>
      <c r="S21" s="33" t="str">
        <f t="shared" si="3"/>
        <v/>
      </c>
      <c r="T21" s="27"/>
    </row>
    <row r="22" spans="2:20" ht="21.75" customHeight="1">
      <c r="B22" s="26">
        <v>12</v>
      </c>
      <c r="C22" s="27"/>
      <c r="D22" s="27"/>
      <c r="E22" s="28"/>
      <c r="F22" s="29"/>
      <c r="G22" s="29"/>
      <c r="H22" s="28"/>
      <c r="I22" s="30"/>
      <c r="J22" s="30"/>
      <c r="K22" s="30"/>
      <c r="L22" s="30"/>
      <c r="M22" s="30"/>
      <c r="N22" s="30"/>
      <c r="O22" s="30"/>
      <c r="P22" s="31" t="str">
        <f t="shared" si="0"/>
        <v/>
      </c>
      <c r="Q22" s="31" t="str">
        <f t="shared" si="1"/>
        <v/>
      </c>
      <c r="R22" s="32" t="str">
        <f t="shared" si="2"/>
        <v/>
      </c>
      <c r="S22" s="33" t="str">
        <f t="shared" si="3"/>
        <v/>
      </c>
      <c r="T22" s="27"/>
    </row>
    <row r="23" spans="2:20" ht="21.75" customHeight="1">
      <c r="B23" s="26">
        <v>13</v>
      </c>
      <c r="C23" s="27"/>
      <c r="D23" s="27"/>
      <c r="E23" s="28"/>
      <c r="F23" s="29"/>
      <c r="G23" s="29"/>
      <c r="H23" s="28"/>
      <c r="I23" s="30"/>
      <c r="J23" s="30"/>
      <c r="K23" s="30"/>
      <c r="L23" s="30"/>
      <c r="M23" s="30"/>
      <c r="N23" s="30"/>
      <c r="O23" s="30"/>
      <c r="P23" s="31" t="str">
        <f t="shared" si="0"/>
        <v/>
      </c>
      <c r="Q23" s="31" t="str">
        <f t="shared" si="1"/>
        <v/>
      </c>
      <c r="R23" s="32" t="str">
        <f t="shared" si="2"/>
        <v/>
      </c>
      <c r="S23" s="33" t="str">
        <f t="shared" si="3"/>
        <v/>
      </c>
      <c r="T23" s="27"/>
    </row>
    <row r="24" spans="2:20" ht="21.75" customHeight="1">
      <c r="B24" s="26">
        <v>14</v>
      </c>
      <c r="C24" s="27"/>
      <c r="D24" s="27"/>
      <c r="E24" s="28"/>
      <c r="F24" s="29"/>
      <c r="G24" s="29"/>
      <c r="H24" s="28"/>
      <c r="I24" s="30"/>
      <c r="J24" s="30"/>
      <c r="K24" s="30"/>
      <c r="L24" s="30"/>
      <c r="M24" s="30"/>
      <c r="N24" s="30"/>
      <c r="O24" s="30"/>
      <c r="P24" s="31" t="str">
        <f t="shared" si="0"/>
        <v/>
      </c>
      <c r="Q24" s="31" t="str">
        <f t="shared" si="1"/>
        <v/>
      </c>
      <c r="R24" s="32" t="str">
        <f t="shared" si="2"/>
        <v/>
      </c>
      <c r="S24" s="33" t="str">
        <f t="shared" si="3"/>
        <v/>
      </c>
      <c r="T24" s="27"/>
    </row>
    <row r="25" spans="2:20" ht="21.75" customHeight="1">
      <c r="B25" s="26">
        <v>15</v>
      </c>
      <c r="C25" s="27"/>
      <c r="D25" s="27"/>
      <c r="E25" s="28"/>
      <c r="F25" s="29"/>
      <c r="G25" s="29"/>
      <c r="H25" s="28"/>
      <c r="I25" s="30"/>
      <c r="J25" s="30"/>
      <c r="K25" s="30"/>
      <c r="L25" s="30"/>
      <c r="M25" s="30"/>
      <c r="N25" s="30"/>
      <c r="O25" s="30"/>
      <c r="P25" s="31" t="str">
        <f t="shared" si="0"/>
        <v/>
      </c>
      <c r="Q25" s="31" t="str">
        <f t="shared" si="1"/>
        <v/>
      </c>
      <c r="R25" s="32" t="str">
        <f t="shared" si="2"/>
        <v/>
      </c>
      <c r="S25" s="33" t="str">
        <f t="shared" si="3"/>
        <v/>
      </c>
      <c r="T25" s="27"/>
    </row>
    <row r="26" spans="2:20" ht="21.75" customHeight="1">
      <c r="B26" s="26">
        <v>16</v>
      </c>
      <c r="C26" s="27"/>
      <c r="D26" s="27"/>
      <c r="E26" s="28"/>
      <c r="F26" s="29"/>
      <c r="G26" s="29"/>
      <c r="H26" s="28"/>
      <c r="I26" s="30"/>
      <c r="J26" s="30"/>
      <c r="K26" s="30"/>
      <c r="L26" s="30"/>
      <c r="M26" s="30"/>
      <c r="N26" s="30"/>
      <c r="O26" s="30"/>
      <c r="P26" s="31" t="str">
        <f t="shared" si="0"/>
        <v/>
      </c>
      <c r="Q26" s="31" t="str">
        <f t="shared" si="1"/>
        <v/>
      </c>
      <c r="R26" s="32" t="str">
        <f t="shared" si="2"/>
        <v/>
      </c>
      <c r="S26" s="33" t="str">
        <f t="shared" si="3"/>
        <v/>
      </c>
      <c r="T26" s="27"/>
    </row>
    <row r="27" spans="2:20" ht="21.75" customHeight="1">
      <c r="B27" s="26">
        <v>17</v>
      </c>
      <c r="C27" s="27"/>
      <c r="D27" s="27"/>
      <c r="E27" s="28"/>
      <c r="F27" s="29"/>
      <c r="G27" s="29"/>
      <c r="H27" s="28"/>
      <c r="I27" s="30"/>
      <c r="J27" s="30"/>
      <c r="K27" s="30"/>
      <c r="L27" s="30"/>
      <c r="M27" s="30"/>
      <c r="N27" s="30"/>
      <c r="O27" s="30"/>
      <c r="P27" s="31" t="str">
        <f t="shared" si="0"/>
        <v/>
      </c>
      <c r="Q27" s="31" t="str">
        <f t="shared" si="1"/>
        <v/>
      </c>
      <c r="R27" s="32" t="str">
        <f t="shared" si="2"/>
        <v/>
      </c>
      <c r="S27" s="33" t="str">
        <f t="shared" si="3"/>
        <v/>
      </c>
      <c r="T27" s="27"/>
    </row>
    <row r="28" spans="2:20" ht="21.75" customHeight="1">
      <c r="B28" s="26">
        <v>18</v>
      </c>
      <c r="C28" s="27"/>
      <c r="D28" s="27"/>
      <c r="E28" s="28"/>
      <c r="F28" s="29"/>
      <c r="G28" s="29"/>
      <c r="H28" s="28"/>
      <c r="I28" s="30"/>
      <c r="J28" s="30"/>
      <c r="K28" s="30"/>
      <c r="L28" s="30"/>
      <c r="M28" s="30"/>
      <c r="N28" s="30"/>
      <c r="O28" s="30"/>
      <c r="P28" s="31" t="str">
        <f t="shared" si="0"/>
        <v/>
      </c>
      <c r="Q28" s="31" t="str">
        <f t="shared" si="1"/>
        <v/>
      </c>
      <c r="R28" s="32" t="str">
        <f t="shared" si="2"/>
        <v/>
      </c>
      <c r="S28" s="33" t="str">
        <f t="shared" si="3"/>
        <v/>
      </c>
      <c r="T28" s="27"/>
    </row>
    <row r="29" spans="2:20" ht="21.75" customHeight="1">
      <c r="B29" s="26">
        <v>19</v>
      </c>
      <c r="C29" s="27"/>
      <c r="D29" s="27"/>
      <c r="E29" s="28"/>
      <c r="F29" s="29"/>
      <c r="G29" s="29"/>
      <c r="H29" s="28"/>
      <c r="I29" s="30"/>
      <c r="J29" s="30"/>
      <c r="K29" s="30"/>
      <c r="L29" s="30"/>
      <c r="M29" s="30"/>
      <c r="N29" s="30"/>
      <c r="O29" s="30"/>
      <c r="P29" s="31" t="str">
        <f t="shared" si="0"/>
        <v/>
      </c>
      <c r="Q29" s="31" t="str">
        <f t="shared" si="1"/>
        <v/>
      </c>
      <c r="R29" s="32" t="str">
        <f t="shared" si="2"/>
        <v/>
      </c>
      <c r="S29" s="33" t="str">
        <f t="shared" si="3"/>
        <v/>
      </c>
      <c r="T29" s="27"/>
    </row>
    <row r="30" spans="2:20" ht="21.75" customHeight="1">
      <c r="B30" s="26">
        <v>20</v>
      </c>
      <c r="C30" s="27"/>
      <c r="D30" s="27"/>
      <c r="E30" s="28"/>
      <c r="F30" s="29"/>
      <c r="G30" s="29"/>
      <c r="H30" s="28"/>
      <c r="I30" s="30"/>
      <c r="J30" s="30"/>
      <c r="K30" s="30"/>
      <c r="L30" s="30"/>
      <c r="M30" s="30"/>
      <c r="N30" s="30"/>
      <c r="O30" s="30"/>
      <c r="P30" s="31" t="str">
        <f t="shared" si="0"/>
        <v/>
      </c>
      <c r="Q30" s="31" t="str">
        <f t="shared" si="1"/>
        <v/>
      </c>
      <c r="R30" s="32" t="str">
        <f t="shared" si="2"/>
        <v/>
      </c>
      <c r="S30" s="33" t="str">
        <f t="shared" si="3"/>
        <v/>
      </c>
      <c r="T30" s="27"/>
    </row>
    <row r="31" spans="2:20" ht="21.75" customHeight="1">
      <c r="B31" s="26">
        <v>21</v>
      </c>
      <c r="C31" s="27"/>
      <c r="D31" s="27"/>
      <c r="E31" s="28"/>
      <c r="F31" s="29"/>
      <c r="G31" s="29"/>
      <c r="H31" s="28"/>
      <c r="I31" s="30"/>
      <c r="J31" s="30"/>
      <c r="K31" s="30"/>
      <c r="L31" s="30"/>
      <c r="M31" s="30"/>
      <c r="N31" s="30"/>
      <c r="O31" s="30"/>
      <c r="P31" s="31" t="str">
        <f t="shared" si="0"/>
        <v/>
      </c>
      <c r="Q31" s="31" t="str">
        <f t="shared" si="1"/>
        <v/>
      </c>
      <c r="R31" s="32" t="str">
        <f t="shared" si="2"/>
        <v/>
      </c>
      <c r="S31" s="33" t="str">
        <f t="shared" si="3"/>
        <v/>
      </c>
      <c r="T31" s="27"/>
    </row>
    <row r="32" spans="2:20" ht="21.75" customHeight="1">
      <c r="B32" s="26">
        <v>22</v>
      </c>
      <c r="C32" s="27"/>
      <c r="D32" s="27"/>
      <c r="E32" s="28"/>
      <c r="F32" s="29"/>
      <c r="G32" s="29"/>
      <c r="H32" s="28"/>
      <c r="I32" s="30"/>
      <c r="J32" s="30"/>
      <c r="K32" s="30"/>
      <c r="L32" s="30"/>
      <c r="M32" s="30"/>
      <c r="N32" s="30"/>
      <c r="O32" s="30"/>
      <c r="P32" s="31" t="str">
        <f t="shared" si="0"/>
        <v/>
      </c>
      <c r="Q32" s="31" t="str">
        <f t="shared" si="1"/>
        <v/>
      </c>
      <c r="R32" s="32" t="str">
        <f t="shared" si="2"/>
        <v/>
      </c>
      <c r="S32" s="33" t="str">
        <f t="shared" si="3"/>
        <v/>
      </c>
      <c r="T32" s="27"/>
    </row>
    <row r="33" spans="2:20" ht="21.75" customHeight="1">
      <c r="B33" s="26">
        <v>23</v>
      </c>
      <c r="C33" s="27"/>
      <c r="D33" s="27"/>
      <c r="E33" s="28"/>
      <c r="F33" s="29"/>
      <c r="G33" s="29"/>
      <c r="H33" s="28"/>
      <c r="I33" s="30"/>
      <c r="J33" s="30"/>
      <c r="K33" s="30"/>
      <c r="L33" s="30"/>
      <c r="M33" s="30"/>
      <c r="N33" s="30"/>
      <c r="O33" s="30"/>
      <c r="P33" s="31" t="str">
        <f t="shared" si="0"/>
        <v/>
      </c>
      <c r="Q33" s="31" t="str">
        <f t="shared" si="1"/>
        <v/>
      </c>
      <c r="R33" s="32" t="str">
        <f t="shared" si="2"/>
        <v/>
      </c>
      <c r="S33" s="33" t="str">
        <f t="shared" si="3"/>
        <v/>
      </c>
      <c r="T33" s="27"/>
    </row>
    <row r="34" spans="2:20" ht="21.75" customHeight="1">
      <c r="B34" s="26">
        <v>24</v>
      </c>
      <c r="C34" s="27"/>
      <c r="D34" s="27"/>
      <c r="E34" s="28"/>
      <c r="F34" s="29"/>
      <c r="G34" s="29"/>
      <c r="H34" s="28"/>
      <c r="I34" s="30"/>
      <c r="J34" s="30"/>
      <c r="K34" s="30"/>
      <c r="L34" s="30"/>
      <c r="M34" s="30"/>
      <c r="N34" s="30"/>
      <c r="O34" s="30"/>
      <c r="P34" s="31" t="str">
        <f t="shared" si="0"/>
        <v/>
      </c>
      <c r="Q34" s="31" t="str">
        <f t="shared" si="1"/>
        <v/>
      </c>
      <c r="R34" s="32" t="str">
        <f t="shared" si="2"/>
        <v/>
      </c>
      <c r="S34" s="33" t="str">
        <f t="shared" si="3"/>
        <v/>
      </c>
      <c r="T34" s="27"/>
    </row>
    <row r="35" spans="2:20" ht="21.75" customHeight="1">
      <c r="B35" s="26">
        <v>25</v>
      </c>
      <c r="C35" s="27"/>
      <c r="D35" s="27"/>
      <c r="E35" s="28"/>
      <c r="F35" s="29"/>
      <c r="G35" s="29"/>
      <c r="H35" s="28"/>
      <c r="I35" s="30"/>
      <c r="J35" s="30"/>
      <c r="K35" s="30"/>
      <c r="L35" s="30"/>
      <c r="M35" s="30"/>
      <c r="N35" s="30"/>
      <c r="O35" s="30"/>
      <c r="P35" s="31" t="str">
        <f t="shared" si="0"/>
        <v/>
      </c>
      <c r="Q35" s="31" t="str">
        <f t="shared" si="1"/>
        <v/>
      </c>
      <c r="R35" s="32" t="str">
        <f t="shared" si="2"/>
        <v/>
      </c>
      <c r="S35" s="33" t="str">
        <f t="shared" si="3"/>
        <v/>
      </c>
      <c r="T35" s="27"/>
    </row>
    <row r="36" spans="2:20" ht="21.75" customHeight="1">
      <c r="B36" s="26">
        <v>26</v>
      </c>
      <c r="C36" s="27"/>
      <c r="D36" s="27"/>
      <c r="E36" s="28"/>
      <c r="F36" s="29"/>
      <c r="G36" s="29"/>
      <c r="H36" s="28"/>
      <c r="I36" s="30"/>
      <c r="J36" s="30"/>
      <c r="K36" s="30"/>
      <c r="L36" s="30"/>
      <c r="M36" s="30"/>
      <c r="N36" s="30"/>
      <c r="O36" s="30"/>
      <c r="P36" s="31" t="str">
        <f t="shared" si="0"/>
        <v/>
      </c>
      <c r="Q36" s="31" t="str">
        <f t="shared" si="1"/>
        <v/>
      </c>
      <c r="R36" s="32" t="str">
        <f t="shared" si="2"/>
        <v/>
      </c>
      <c r="S36" s="33" t="str">
        <f t="shared" si="3"/>
        <v/>
      </c>
      <c r="T36" s="27"/>
    </row>
    <row r="37" spans="2:20" ht="21.75" customHeight="1">
      <c r="B37" s="26">
        <v>27</v>
      </c>
      <c r="C37" s="27"/>
      <c r="D37" s="27"/>
      <c r="E37" s="28"/>
      <c r="F37" s="29"/>
      <c r="G37" s="29"/>
      <c r="H37" s="28"/>
      <c r="I37" s="30"/>
      <c r="J37" s="30"/>
      <c r="K37" s="30"/>
      <c r="L37" s="30"/>
      <c r="M37" s="30"/>
      <c r="N37" s="30"/>
      <c r="O37" s="30"/>
      <c r="P37" s="31" t="str">
        <f t="shared" si="0"/>
        <v/>
      </c>
      <c r="Q37" s="31" t="str">
        <f t="shared" si="1"/>
        <v/>
      </c>
      <c r="R37" s="32" t="str">
        <f t="shared" si="2"/>
        <v/>
      </c>
      <c r="S37" s="33" t="str">
        <f t="shared" si="3"/>
        <v/>
      </c>
      <c r="T37" s="27"/>
    </row>
    <row r="38" spans="2:20" ht="21.75" customHeight="1">
      <c r="B38" s="26">
        <v>28</v>
      </c>
      <c r="C38" s="27"/>
      <c r="D38" s="27"/>
      <c r="E38" s="28"/>
      <c r="F38" s="29"/>
      <c r="G38" s="29"/>
      <c r="H38" s="28"/>
      <c r="I38" s="30"/>
      <c r="J38" s="30"/>
      <c r="K38" s="30"/>
      <c r="L38" s="30"/>
      <c r="M38" s="30"/>
      <c r="N38" s="30"/>
      <c r="O38" s="30"/>
      <c r="P38" s="31" t="str">
        <f t="shared" si="0"/>
        <v/>
      </c>
      <c r="Q38" s="31" t="str">
        <f t="shared" si="1"/>
        <v/>
      </c>
      <c r="R38" s="32" t="str">
        <f t="shared" si="2"/>
        <v/>
      </c>
      <c r="S38" s="33" t="str">
        <f t="shared" si="3"/>
        <v/>
      </c>
      <c r="T38" s="27"/>
    </row>
    <row r="39" spans="2:20" ht="21.75" customHeight="1">
      <c r="B39" s="26">
        <v>29</v>
      </c>
      <c r="C39" s="27"/>
      <c r="D39" s="27"/>
      <c r="E39" s="28"/>
      <c r="F39" s="29"/>
      <c r="G39" s="29"/>
      <c r="H39" s="28"/>
      <c r="I39" s="30"/>
      <c r="J39" s="30"/>
      <c r="K39" s="30"/>
      <c r="L39" s="30"/>
      <c r="M39" s="30"/>
      <c r="N39" s="30"/>
      <c r="O39" s="30"/>
      <c r="P39" s="31" t="str">
        <f t="shared" si="0"/>
        <v/>
      </c>
      <c r="Q39" s="31" t="str">
        <f t="shared" si="1"/>
        <v/>
      </c>
      <c r="R39" s="32" t="str">
        <f t="shared" si="2"/>
        <v/>
      </c>
      <c r="S39" s="33" t="str">
        <f t="shared" si="3"/>
        <v/>
      </c>
      <c r="T39" s="27"/>
    </row>
    <row r="40" spans="2:20" ht="21.75" customHeight="1">
      <c r="B40" s="26">
        <v>30</v>
      </c>
      <c r="C40" s="27"/>
      <c r="D40" s="27"/>
      <c r="E40" s="28"/>
      <c r="F40" s="29"/>
      <c r="G40" s="29"/>
      <c r="H40" s="28"/>
      <c r="I40" s="30"/>
      <c r="J40" s="30"/>
      <c r="K40" s="30"/>
      <c r="L40" s="30"/>
      <c r="M40" s="30"/>
      <c r="N40" s="30"/>
      <c r="O40" s="30"/>
      <c r="P40" s="31" t="str">
        <f t="shared" si="0"/>
        <v/>
      </c>
      <c r="Q40" s="31" t="str">
        <f t="shared" si="1"/>
        <v/>
      </c>
      <c r="R40" s="32" t="str">
        <f t="shared" si="2"/>
        <v/>
      </c>
      <c r="S40" s="33" t="str">
        <f t="shared" si="3"/>
        <v/>
      </c>
      <c r="T40" s="27"/>
    </row>
    <row r="42" spans="2:20" ht="27.75" customHeight="1">
      <c r="B42" s="55" t="s">
        <v>122</v>
      </c>
      <c r="C42" s="55"/>
      <c r="D42" s="55"/>
      <c r="E42" s="55"/>
      <c r="F42" s="55"/>
      <c r="G42" s="55"/>
      <c r="H42" s="55"/>
      <c r="I42" s="34">
        <f t="shared" ref="I42:Q42" si="4">SUM(I11:I40)</f>
        <v>0</v>
      </c>
      <c r="J42" s="34">
        <f t="shared" si="4"/>
        <v>0</v>
      </c>
      <c r="K42" s="34">
        <f t="shared" si="4"/>
        <v>0</v>
      </c>
      <c r="L42" s="34">
        <f t="shared" si="4"/>
        <v>0</v>
      </c>
      <c r="M42" s="34">
        <f t="shared" si="4"/>
        <v>0</v>
      </c>
      <c r="N42" s="34">
        <f t="shared" si="4"/>
        <v>0</v>
      </c>
      <c r="O42" s="34">
        <f t="shared" si="4"/>
        <v>0</v>
      </c>
      <c r="P42" s="34">
        <f t="shared" si="4"/>
        <v>0</v>
      </c>
      <c r="Q42" s="34">
        <f t="shared" si="4"/>
        <v>0</v>
      </c>
      <c r="R42" s="35">
        <f>IFERROR(Q42/I42,0)</f>
        <v>0</v>
      </c>
      <c r="S42" s="36"/>
      <c r="T42" s="36"/>
    </row>
    <row r="44" spans="2:20">
      <c r="B44" s="56" t="s">
        <v>123</v>
      </c>
      <c r="C44" s="56"/>
      <c r="D44" s="56"/>
      <c r="E44" s="56"/>
      <c r="F44" s="56"/>
      <c r="G44" s="56"/>
      <c r="H44" s="56"/>
      <c r="I44" s="56"/>
      <c r="J44" s="56"/>
      <c r="K44" s="56"/>
      <c r="L44" s="56"/>
      <c r="M44" s="56"/>
      <c r="N44" s="56"/>
      <c r="O44" s="56"/>
      <c r="P44" s="56"/>
      <c r="Q44" s="56"/>
      <c r="R44" s="56"/>
      <c r="S44" s="56"/>
      <c r="T44" s="56"/>
    </row>
  </sheetData>
  <mergeCells count="24">
    <mergeCell ref="B42:H42"/>
    <mergeCell ref="B44:T44"/>
    <mergeCell ref="L7:M7"/>
    <mergeCell ref="N7:O7"/>
    <mergeCell ref="P7:T7"/>
    <mergeCell ref="C9:E9"/>
    <mergeCell ref="F9:H9"/>
    <mergeCell ref="I9:K9"/>
    <mergeCell ref="L9:T9"/>
    <mergeCell ref="B7:C7"/>
    <mergeCell ref="D7:E7"/>
    <mergeCell ref="F7:G7"/>
    <mergeCell ref="H7:I7"/>
    <mergeCell ref="J7:K7"/>
    <mergeCell ref="B2:G2"/>
    <mergeCell ref="B5:T5"/>
    <mergeCell ref="B6:C6"/>
    <mergeCell ref="D6:E6"/>
    <mergeCell ref="F6:G6"/>
    <mergeCell ref="H6:I6"/>
    <mergeCell ref="J6:K6"/>
    <mergeCell ref="L6:M6"/>
    <mergeCell ref="N6:O6"/>
    <mergeCell ref="P6:T6"/>
  </mergeCells>
  <phoneticPr fontId="38"/>
  <conditionalFormatting sqref="H11:H40">
    <cfRule type="cellIs" dxfId="10" priority="6" operator="equal">
      <formula>"完工"</formula>
    </cfRule>
    <cfRule type="cellIs" dxfId="9" priority="7" operator="equal">
      <formula>"入金済"</formula>
    </cfRule>
    <cfRule type="cellIs" dxfId="8" priority="8" operator="equal">
      <formula>"失注"</formula>
    </cfRule>
  </conditionalFormatting>
  <conditionalFormatting sqref="K11:K40">
    <cfRule type="expression" dxfId="7" priority="9">
      <formula>AND(J11&lt;&gt;"",K11&lt;&gt;"",K11&lt;J11)</formula>
    </cfRule>
  </conditionalFormatting>
  <conditionalFormatting sqref="Q11:R40">
    <cfRule type="cellIs" dxfId="6" priority="2" operator="lessThan">
      <formula>0</formula>
    </cfRule>
  </conditionalFormatting>
  <conditionalFormatting sqref="R11:R40">
    <cfRule type="cellIs" dxfId="5" priority="3" operator="between">
      <formula>0</formula>
      <formula>0.1</formula>
    </cfRule>
    <cfRule type="cellIs" dxfId="4" priority="4" operator="greaterThanOrEqual">
      <formula>0.1</formula>
    </cfRule>
  </conditionalFormatting>
  <dataValidations count="1">
    <dataValidation type="list" allowBlank="1" sqref="H11:H40" xr:uid="{00000000-0002-0000-0100-000000000000}">
      <formula1>"見積中,受注済,着工,施工中,竣工間近,完工,入金済,保留,失注"</formula1>
      <formula2>0</formula2>
    </dataValidation>
  </dataValidations>
  <pageMargins left="0.3" right="0.3" top="0.4" bottom="0.4" header="0.511811023622047" footer="0.511811023622047"/>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O24"/>
  <sheetViews>
    <sheetView showGridLines="0" zoomScaleNormal="100" workbookViewId="0"/>
  </sheetViews>
  <sheetFormatPr defaultColWidth="8.7109375" defaultRowHeight="15"/>
  <cols>
    <col min="1" max="1" width="2" customWidth="1"/>
    <col min="2" max="2" width="4" customWidth="1"/>
    <col min="3" max="3" width="22" customWidth="1"/>
    <col min="4" max="15" width="14" customWidth="1"/>
    <col min="16" max="16" width="4" customWidth="1"/>
  </cols>
  <sheetData>
    <row r="2" spans="2:15" ht="31.5" customHeight="1">
      <c r="B2" s="14" t="s">
        <v>124</v>
      </c>
      <c r="C2" s="14"/>
      <c r="D2" s="14"/>
      <c r="E2" s="14"/>
      <c r="F2" s="14"/>
      <c r="O2" s="22" t="s">
        <v>91</v>
      </c>
    </row>
    <row r="3" spans="2:15" ht="3.75" customHeight="1">
      <c r="B3" s="16"/>
      <c r="C3" s="16"/>
      <c r="D3" s="16"/>
      <c r="E3" s="16"/>
      <c r="F3" s="16"/>
      <c r="G3" s="16"/>
      <c r="H3" s="16"/>
      <c r="I3" s="16"/>
      <c r="J3" s="16"/>
      <c r="K3" s="16"/>
      <c r="L3" s="16"/>
      <c r="M3" s="16"/>
      <c r="N3" s="16"/>
      <c r="O3" s="16"/>
    </row>
    <row r="4" spans="2:15" ht="6" customHeight="1"/>
    <row r="5" spans="2:15" ht="24" customHeight="1">
      <c r="B5" s="57" t="s">
        <v>106</v>
      </c>
      <c r="C5" s="57"/>
      <c r="D5" s="58"/>
      <c r="E5" s="58"/>
      <c r="F5" s="58"/>
      <c r="G5" s="37" t="s">
        <v>125</v>
      </c>
      <c r="H5" s="58"/>
      <c r="I5" s="58"/>
      <c r="J5" s="58"/>
      <c r="K5" s="37" t="s">
        <v>112</v>
      </c>
      <c r="L5" s="59"/>
      <c r="M5" s="59"/>
      <c r="N5" s="59"/>
      <c r="O5" s="59"/>
    </row>
    <row r="6" spans="2:15" ht="24" customHeight="1">
      <c r="B6" s="57" t="s">
        <v>126</v>
      </c>
      <c r="C6" s="57"/>
      <c r="D6" s="60"/>
      <c r="E6" s="60"/>
      <c r="F6" s="60"/>
      <c r="G6" s="37" t="s">
        <v>108</v>
      </c>
      <c r="H6" s="58"/>
      <c r="I6" s="58"/>
      <c r="J6" s="58"/>
      <c r="K6" s="37" t="s">
        <v>111</v>
      </c>
      <c r="L6" s="60"/>
      <c r="M6" s="60"/>
      <c r="N6" s="60"/>
      <c r="O6" s="60"/>
    </row>
    <row r="7" spans="2:15" ht="7.5" customHeight="1"/>
    <row r="8" spans="2:15" ht="21.75" customHeight="1">
      <c r="B8" s="13" t="s">
        <v>127</v>
      </c>
      <c r="C8" s="13"/>
      <c r="D8" s="13"/>
      <c r="E8" s="13"/>
      <c r="F8" s="13"/>
      <c r="G8" s="13"/>
      <c r="H8" s="13"/>
      <c r="I8" s="13"/>
      <c r="J8" s="13"/>
      <c r="K8" s="13"/>
      <c r="L8" s="13"/>
      <c r="M8" s="13"/>
      <c r="N8" s="13"/>
      <c r="O8" s="13"/>
    </row>
    <row r="9" spans="2:15" ht="31.5" customHeight="1">
      <c r="B9" s="61" t="s">
        <v>128</v>
      </c>
      <c r="C9" s="61"/>
      <c r="D9" s="24" t="s">
        <v>129</v>
      </c>
      <c r="E9" s="24" t="s">
        <v>130</v>
      </c>
      <c r="F9" s="24" t="s">
        <v>131</v>
      </c>
      <c r="G9" s="24" t="s">
        <v>132</v>
      </c>
      <c r="H9" s="24" t="s">
        <v>133</v>
      </c>
      <c r="I9" s="24" t="s">
        <v>134</v>
      </c>
      <c r="J9" s="24" t="s">
        <v>135</v>
      </c>
      <c r="K9" s="24" t="s">
        <v>136</v>
      </c>
      <c r="L9" s="24" t="s">
        <v>137</v>
      </c>
      <c r="M9" s="24" t="s">
        <v>138</v>
      </c>
      <c r="N9" s="24" t="s">
        <v>139</v>
      </c>
      <c r="O9" s="25" t="s">
        <v>122</v>
      </c>
    </row>
    <row r="10" spans="2:15" ht="24" customHeight="1">
      <c r="B10" s="57" t="s">
        <v>140</v>
      </c>
      <c r="C10" s="57"/>
      <c r="D10" s="30"/>
      <c r="E10" s="30"/>
      <c r="F10" s="30"/>
      <c r="G10" s="30"/>
      <c r="H10" s="30"/>
      <c r="I10" s="30"/>
      <c r="J10" s="30"/>
      <c r="K10" s="30"/>
      <c r="L10" s="30"/>
      <c r="M10" s="30"/>
      <c r="N10" s="30"/>
      <c r="O10" s="38">
        <f t="shared" ref="O10:O17" si="0">SUM(D10:N10)</f>
        <v>0</v>
      </c>
    </row>
    <row r="11" spans="2:15" ht="24" customHeight="1">
      <c r="B11" s="57" t="s">
        <v>141</v>
      </c>
      <c r="C11" s="57"/>
      <c r="D11" s="30"/>
      <c r="E11" s="30"/>
      <c r="F11" s="30"/>
      <c r="G11" s="30"/>
      <c r="H11" s="30"/>
      <c r="I11" s="30"/>
      <c r="J11" s="30"/>
      <c r="K11" s="30"/>
      <c r="L11" s="30"/>
      <c r="M11" s="30"/>
      <c r="N11" s="30"/>
      <c r="O11" s="38">
        <f t="shared" si="0"/>
        <v>0</v>
      </c>
    </row>
    <row r="12" spans="2:15" ht="24" customHeight="1">
      <c r="B12" s="57" t="s">
        <v>114</v>
      </c>
      <c r="C12" s="57"/>
      <c r="D12" s="30"/>
      <c r="E12" s="30"/>
      <c r="F12" s="30"/>
      <c r="G12" s="30"/>
      <c r="H12" s="30"/>
      <c r="I12" s="30"/>
      <c r="J12" s="30"/>
      <c r="K12" s="30"/>
      <c r="L12" s="30"/>
      <c r="M12" s="30"/>
      <c r="N12" s="30"/>
      <c r="O12" s="38">
        <f t="shared" si="0"/>
        <v>0</v>
      </c>
    </row>
    <row r="13" spans="2:15" ht="24" customHeight="1">
      <c r="B13" s="57" t="s">
        <v>115</v>
      </c>
      <c r="C13" s="57"/>
      <c r="D13" s="30"/>
      <c r="E13" s="30"/>
      <c r="F13" s="30"/>
      <c r="G13" s="30"/>
      <c r="H13" s="30"/>
      <c r="I13" s="30"/>
      <c r="J13" s="30"/>
      <c r="K13" s="30"/>
      <c r="L13" s="30"/>
      <c r="M13" s="30"/>
      <c r="N13" s="30"/>
      <c r="O13" s="38">
        <f t="shared" si="0"/>
        <v>0</v>
      </c>
    </row>
    <row r="14" spans="2:15" ht="24" customHeight="1">
      <c r="B14" s="57" t="s">
        <v>116</v>
      </c>
      <c r="C14" s="57"/>
      <c r="D14" s="30"/>
      <c r="E14" s="30"/>
      <c r="F14" s="30"/>
      <c r="G14" s="30"/>
      <c r="H14" s="30"/>
      <c r="I14" s="30"/>
      <c r="J14" s="30"/>
      <c r="K14" s="30"/>
      <c r="L14" s="30"/>
      <c r="M14" s="30"/>
      <c r="N14" s="30"/>
      <c r="O14" s="38">
        <f t="shared" si="0"/>
        <v>0</v>
      </c>
    </row>
    <row r="15" spans="2:15" ht="24" customHeight="1">
      <c r="B15" s="57" t="s">
        <v>142</v>
      </c>
      <c r="C15" s="57"/>
      <c r="D15" s="30"/>
      <c r="E15" s="30"/>
      <c r="F15" s="30"/>
      <c r="G15" s="30"/>
      <c r="H15" s="30"/>
      <c r="I15" s="30"/>
      <c r="J15" s="30"/>
      <c r="K15" s="30"/>
      <c r="L15" s="30"/>
      <c r="M15" s="30"/>
      <c r="N15" s="30"/>
      <c r="O15" s="38">
        <f t="shared" si="0"/>
        <v>0</v>
      </c>
    </row>
    <row r="16" spans="2:15" ht="25.5" customHeight="1">
      <c r="B16" s="62" t="s">
        <v>95</v>
      </c>
      <c r="C16" s="62"/>
      <c r="D16" s="39">
        <f t="shared" ref="D16:N16" si="1">SUM(D12:D15)</f>
        <v>0</v>
      </c>
      <c r="E16" s="39">
        <f t="shared" si="1"/>
        <v>0</v>
      </c>
      <c r="F16" s="39">
        <f t="shared" si="1"/>
        <v>0</v>
      </c>
      <c r="G16" s="39">
        <f t="shared" si="1"/>
        <v>0</v>
      </c>
      <c r="H16" s="39">
        <f t="shared" si="1"/>
        <v>0</v>
      </c>
      <c r="I16" s="39">
        <f t="shared" si="1"/>
        <v>0</v>
      </c>
      <c r="J16" s="39">
        <f t="shared" si="1"/>
        <v>0</v>
      </c>
      <c r="K16" s="39">
        <f t="shared" si="1"/>
        <v>0</v>
      </c>
      <c r="L16" s="39">
        <f t="shared" si="1"/>
        <v>0</v>
      </c>
      <c r="M16" s="39">
        <f t="shared" si="1"/>
        <v>0</v>
      </c>
      <c r="N16" s="39">
        <f t="shared" si="1"/>
        <v>0</v>
      </c>
      <c r="O16" s="39">
        <f t="shared" si="0"/>
        <v>0</v>
      </c>
    </row>
    <row r="17" spans="2:15" ht="25.5" customHeight="1">
      <c r="B17" s="63" t="s">
        <v>118</v>
      </c>
      <c r="C17" s="63"/>
      <c r="D17" s="40">
        <f t="shared" ref="D17:N17" si="2">D10-D16</f>
        <v>0</v>
      </c>
      <c r="E17" s="40">
        <f t="shared" si="2"/>
        <v>0</v>
      </c>
      <c r="F17" s="40">
        <f t="shared" si="2"/>
        <v>0</v>
      </c>
      <c r="G17" s="40">
        <f t="shared" si="2"/>
        <v>0</v>
      </c>
      <c r="H17" s="40">
        <f t="shared" si="2"/>
        <v>0</v>
      </c>
      <c r="I17" s="40">
        <f t="shared" si="2"/>
        <v>0</v>
      </c>
      <c r="J17" s="40">
        <f t="shared" si="2"/>
        <v>0</v>
      </c>
      <c r="K17" s="40">
        <f t="shared" si="2"/>
        <v>0</v>
      </c>
      <c r="L17" s="40">
        <f t="shared" si="2"/>
        <v>0</v>
      </c>
      <c r="M17" s="40">
        <f t="shared" si="2"/>
        <v>0</v>
      </c>
      <c r="N17" s="40">
        <f t="shared" si="2"/>
        <v>0</v>
      </c>
      <c r="O17" s="40">
        <f t="shared" si="0"/>
        <v>0</v>
      </c>
    </row>
    <row r="18" spans="2:15" ht="25.5" customHeight="1">
      <c r="B18" s="64" t="s">
        <v>119</v>
      </c>
      <c r="C18" s="64"/>
      <c r="D18" s="41" t="str">
        <f t="shared" ref="D18:O18" si="3">IFERROR(D17/D10,"-")</f>
        <v>-</v>
      </c>
      <c r="E18" s="41" t="str">
        <f t="shared" si="3"/>
        <v>-</v>
      </c>
      <c r="F18" s="41" t="str">
        <f t="shared" si="3"/>
        <v>-</v>
      </c>
      <c r="G18" s="41" t="str">
        <f t="shared" si="3"/>
        <v>-</v>
      </c>
      <c r="H18" s="41" t="str">
        <f t="shared" si="3"/>
        <v>-</v>
      </c>
      <c r="I18" s="41" t="str">
        <f t="shared" si="3"/>
        <v>-</v>
      </c>
      <c r="J18" s="41" t="str">
        <f t="shared" si="3"/>
        <v>-</v>
      </c>
      <c r="K18" s="41" t="str">
        <f t="shared" si="3"/>
        <v>-</v>
      </c>
      <c r="L18" s="41" t="str">
        <f t="shared" si="3"/>
        <v>-</v>
      </c>
      <c r="M18" s="41" t="str">
        <f t="shared" si="3"/>
        <v>-</v>
      </c>
      <c r="N18" s="41" t="str">
        <f t="shared" si="3"/>
        <v>-</v>
      </c>
      <c r="O18" s="41" t="str">
        <f t="shared" si="3"/>
        <v>-</v>
      </c>
    </row>
    <row r="19" spans="2:15" ht="25.5" customHeight="1">
      <c r="B19" s="65" t="s">
        <v>143</v>
      </c>
      <c r="C19" s="65"/>
      <c r="D19" s="42" t="str">
        <f t="shared" ref="D19:O19" si="4">IFERROR(D11/D10,"-")</f>
        <v>-</v>
      </c>
      <c r="E19" s="42" t="str">
        <f t="shared" si="4"/>
        <v>-</v>
      </c>
      <c r="F19" s="42" t="str">
        <f t="shared" si="4"/>
        <v>-</v>
      </c>
      <c r="G19" s="42" t="str">
        <f t="shared" si="4"/>
        <v>-</v>
      </c>
      <c r="H19" s="42" t="str">
        <f t="shared" si="4"/>
        <v>-</v>
      </c>
      <c r="I19" s="42" t="str">
        <f t="shared" si="4"/>
        <v>-</v>
      </c>
      <c r="J19" s="42" t="str">
        <f t="shared" si="4"/>
        <v>-</v>
      </c>
      <c r="K19" s="42" t="str">
        <f t="shared" si="4"/>
        <v>-</v>
      </c>
      <c r="L19" s="42" t="str">
        <f t="shared" si="4"/>
        <v>-</v>
      </c>
      <c r="M19" s="42" t="str">
        <f t="shared" si="4"/>
        <v>-</v>
      </c>
      <c r="N19" s="42" t="str">
        <f t="shared" si="4"/>
        <v>-</v>
      </c>
      <c r="O19" s="43" t="str">
        <f t="shared" si="4"/>
        <v>-</v>
      </c>
    </row>
    <row r="20" spans="2:15" ht="7.5" customHeight="1"/>
    <row r="21" spans="2:15" ht="21.75" customHeight="1">
      <c r="B21" s="13" t="s">
        <v>144</v>
      </c>
      <c r="C21" s="13"/>
      <c r="D21" s="13"/>
      <c r="E21" s="13"/>
      <c r="F21" s="13"/>
      <c r="G21" s="13"/>
      <c r="H21" s="13"/>
      <c r="I21" s="13"/>
      <c r="J21" s="13"/>
      <c r="K21" s="13"/>
      <c r="L21" s="13"/>
      <c r="M21" s="13"/>
      <c r="N21" s="13"/>
      <c r="O21" s="13"/>
    </row>
    <row r="22" spans="2:15" ht="79.5" customHeight="1">
      <c r="B22" s="66"/>
      <c r="C22" s="66"/>
      <c r="D22" s="66"/>
      <c r="E22" s="66"/>
      <c r="F22" s="66"/>
      <c r="G22" s="66"/>
      <c r="H22" s="66"/>
      <c r="I22" s="66"/>
      <c r="J22" s="66"/>
      <c r="K22" s="66"/>
      <c r="L22" s="66"/>
      <c r="M22" s="66"/>
      <c r="N22" s="66"/>
      <c r="O22" s="66"/>
    </row>
    <row r="24" spans="2:15">
      <c r="B24" s="56" t="s">
        <v>123</v>
      </c>
      <c r="C24" s="56"/>
      <c r="D24" s="56"/>
      <c r="E24" s="56"/>
      <c r="F24" s="56"/>
      <c r="G24" s="56"/>
      <c r="H24" s="56"/>
      <c r="I24" s="56"/>
      <c r="J24" s="56"/>
      <c r="K24" s="56"/>
      <c r="L24" s="56"/>
      <c r="M24" s="56"/>
      <c r="N24" s="56"/>
      <c r="O24" s="56"/>
    </row>
  </sheetData>
  <mergeCells count="24">
    <mergeCell ref="B19:C19"/>
    <mergeCell ref="B21:O21"/>
    <mergeCell ref="B22:O22"/>
    <mergeCell ref="B24:O24"/>
    <mergeCell ref="B14:C14"/>
    <mergeCell ref="B15:C15"/>
    <mergeCell ref="B16:C16"/>
    <mergeCell ref="B17:C17"/>
    <mergeCell ref="B18:C18"/>
    <mergeCell ref="B9:C9"/>
    <mergeCell ref="B10:C10"/>
    <mergeCell ref="B11:C11"/>
    <mergeCell ref="B12:C12"/>
    <mergeCell ref="B13:C13"/>
    <mergeCell ref="B6:C6"/>
    <mergeCell ref="D6:F6"/>
    <mergeCell ref="H6:J6"/>
    <mergeCell ref="L6:O6"/>
    <mergeCell ref="B8:O8"/>
    <mergeCell ref="B2:F2"/>
    <mergeCell ref="B5:C5"/>
    <mergeCell ref="D5:F5"/>
    <mergeCell ref="H5:J5"/>
    <mergeCell ref="L5:O5"/>
  </mergeCells>
  <phoneticPr fontId="38"/>
  <conditionalFormatting sqref="D18:O18">
    <cfRule type="cellIs" dxfId="3" priority="2" operator="lessThan">
      <formula>0</formula>
    </cfRule>
  </conditionalFormatting>
  <dataValidations count="1">
    <dataValidation type="list" allowBlank="1" sqref="L6" xr:uid="{00000000-0002-0000-0200-000000000000}">
      <formula1>"見積中,受注済,着工,施工中,竣工間近,完工,入金済,保留,失注"</formula1>
      <formula2>0</formula2>
    </dataValidation>
  </dataValidations>
  <pageMargins left="0.3" right="0.3" top="0.4" bottom="0.4"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28"/>
  <sheetViews>
    <sheetView showGridLines="0" topLeftCell="A6" zoomScaleNormal="100" workbookViewId="0"/>
  </sheetViews>
  <sheetFormatPr defaultColWidth="8.7109375" defaultRowHeight="15"/>
  <cols>
    <col min="1" max="1" width="2" customWidth="1"/>
    <col min="2" max="2" width="22.5703125" bestFit="1" customWidth="1"/>
    <col min="3" max="15" width="14" customWidth="1"/>
    <col min="16" max="16" width="4" customWidth="1"/>
  </cols>
  <sheetData>
    <row r="2" spans="2:15" ht="31.5" customHeight="1">
      <c r="B2" s="14" t="s">
        <v>145</v>
      </c>
      <c r="C2" s="14"/>
      <c r="D2" s="14"/>
      <c r="E2" s="14"/>
      <c r="F2" s="14"/>
      <c r="O2" s="22" t="s">
        <v>91</v>
      </c>
    </row>
    <row r="3" spans="2:15" ht="3.75" customHeight="1">
      <c r="B3" s="16"/>
      <c r="C3" s="16"/>
      <c r="D3" s="16"/>
      <c r="E3" s="16"/>
      <c r="F3" s="16"/>
      <c r="G3" s="16"/>
      <c r="H3" s="16"/>
      <c r="I3" s="16"/>
      <c r="J3" s="16"/>
      <c r="K3" s="16"/>
      <c r="L3" s="16"/>
      <c r="M3" s="16"/>
      <c r="N3" s="16"/>
      <c r="O3" s="16"/>
    </row>
    <row r="4" spans="2:15" ht="6" customHeight="1"/>
    <row r="5" spans="2:15" ht="21.75" customHeight="1">
      <c r="B5" s="13" t="s">
        <v>146</v>
      </c>
      <c r="C5" s="13"/>
      <c r="D5" s="13"/>
      <c r="E5" s="13"/>
      <c r="F5" s="13"/>
      <c r="G5" s="13"/>
      <c r="H5" s="13"/>
      <c r="I5" s="13"/>
      <c r="J5" s="13"/>
      <c r="K5" s="13"/>
      <c r="L5" s="13"/>
      <c r="M5" s="13"/>
      <c r="N5" s="13"/>
      <c r="O5" s="13"/>
    </row>
    <row r="6" spans="2:15" ht="21.75" customHeight="1">
      <c r="B6" s="5" t="s">
        <v>93</v>
      </c>
      <c r="C6" s="5"/>
      <c r="D6" s="5" t="s">
        <v>147</v>
      </c>
      <c r="E6" s="5"/>
      <c r="F6" s="5" t="s">
        <v>148</v>
      </c>
      <c r="G6" s="5"/>
      <c r="H6" s="5" t="s">
        <v>95</v>
      </c>
      <c r="I6" s="5"/>
      <c r="J6" s="5" t="s">
        <v>96</v>
      </c>
      <c r="K6" s="5"/>
      <c r="L6" s="5" t="s">
        <v>97</v>
      </c>
      <c r="M6" s="5"/>
      <c r="N6" s="5" t="s">
        <v>99</v>
      </c>
      <c r="O6" s="5"/>
    </row>
    <row r="7" spans="2:15" ht="31.5" customHeight="1">
      <c r="B7" s="3">
        <f>現場一覧!I42</f>
        <v>0</v>
      </c>
      <c r="C7" s="3"/>
      <c r="D7" s="3">
        <f>現場一覧!J42</f>
        <v>0</v>
      </c>
      <c r="E7" s="3"/>
      <c r="F7" s="3">
        <f>現場一覧!K42</f>
        <v>0</v>
      </c>
      <c r="G7" s="3"/>
      <c r="H7" s="3">
        <f>現場一覧!P42</f>
        <v>0</v>
      </c>
      <c r="I7" s="3"/>
      <c r="J7" s="3">
        <f>現場一覧!Q42</f>
        <v>0</v>
      </c>
      <c r="K7" s="3"/>
      <c r="L7" s="2">
        <f>現場一覧!R42</f>
        <v>0</v>
      </c>
      <c r="M7" s="2"/>
      <c r="N7" s="1" t="str">
        <f>COUNTA(現場一覧!C11:C40)&amp;"件"</f>
        <v>0件</v>
      </c>
      <c r="O7" s="1"/>
    </row>
    <row r="8" spans="2:15" ht="7.5" customHeight="1"/>
    <row r="9" spans="2:15" ht="21.75" customHeight="1">
      <c r="B9" s="13" t="s">
        <v>149</v>
      </c>
      <c r="C9" s="13"/>
      <c r="D9" s="13"/>
      <c r="E9" s="13"/>
      <c r="F9" s="13"/>
      <c r="G9" s="13"/>
      <c r="H9" s="13"/>
      <c r="I9" s="13"/>
      <c r="J9" s="13"/>
      <c r="K9" s="13"/>
      <c r="L9" s="13"/>
      <c r="M9" s="13"/>
      <c r="N9" s="13"/>
      <c r="O9" s="13"/>
    </row>
    <row r="10" spans="2:15" ht="25.5" customHeight="1">
      <c r="B10" s="25" t="s">
        <v>111</v>
      </c>
      <c r="C10" s="25" t="s">
        <v>150</v>
      </c>
      <c r="D10" s="25" t="s">
        <v>151</v>
      </c>
      <c r="E10" s="25" t="s">
        <v>152</v>
      </c>
    </row>
    <row r="11" spans="2:15" ht="21.75" customHeight="1">
      <c r="B11" s="44" t="s">
        <v>153</v>
      </c>
      <c r="C11" s="28">
        <f>COUNTIF(現場一覧!H11:H40,"見積中")</f>
        <v>0</v>
      </c>
      <c r="D11" s="30">
        <f>SUMIF(現場一覧!H11:H40,"見積中",現場一覧!I11:I40)</f>
        <v>0</v>
      </c>
      <c r="E11" s="30">
        <f>SUMIF(現場一覧!H11:H40,"見積中",現場一覧!Q11:Q40)</f>
        <v>0</v>
      </c>
    </row>
    <row r="12" spans="2:15" ht="21.75" customHeight="1">
      <c r="B12" s="44" t="s">
        <v>154</v>
      </c>
      <c r="C12" s="28">
        <f>COUNTIF(現場一覧!H11:H40,"受注済")</f>
        <v>0</v>
      </c>
      <c r="D12" s="30">
        <f>SUMIF(現場一覧!H11:H40,"受注済",現場一覧!I11:I40)</f>
        <v>0</v>
      </c>
      <c r="E12" s="30">
        <f>SUMIF(現場一覧!H11:H40,"受注済",現場一覧!Q11:Q40)</f>
        <v>0</v>
      </c>
    </row>
    <row r="13" spans="2:15" ht="21.75" customHeight="1">
      <c r="B13" s="44" t="s">
        <v>155</v>
      </c>
      <c r="C13" s="28">
        <f>COUNTIF(現場一覧!H11:H40,"着工")</f>
        <v>0</v>
      </c>
      <c r="D13" s="30">
        <f>SUMIF(現場一覧!H11:H40,"着工",現場一覧!I11:I40)</f>
        <v>0</v>
      </c>
      <c r="E13" s="30">
        <f>SUMIF(現場一覧!H11:H40,"着工",現場一覧!Q11:Q40)</f>
        <v>0</v>
      </c>
    </row>
    <row r="14" spans="2:15" ht="21.75" customHeight="1">
      <c r="B14" s="44" t="s">
        <v>156</v>
      </c>
      <c r="C14" s="28">
        <f>COUNTIF(現場一覧!H11:H40,"施工中")</f>
        <v>0</v>
      </c>
      <c r="D14" s="30">
        <f>SUMIF(現場一覧!H11:H40,"施工中",現場一覧!I11:I40)</f>
        <v>0</v>
      </c>
      <c r="E14" s="30">
        <f>SUMIF(現場一覧!H11:H40,"施工中",現場一覧!Q11:Q40)</f>
        <v>0</v>
      </c>
    </row>
    <row r="15" spans="2:15" ht="21.75" customHeight="1">
      <c r="B15" s="44" t="s">
        <v>157</v>
      </c>
      <c r="C15" s="28">
        <f>COUNTIF(現場一覧!H11:H40,"竣工間近")</f>
        <v>0</v>
      </c>
      <c r="D15" s="30">
        <f>SUMIF(現場一覧!H11:H40,"竣工間近",現場一覧!I11:I40)</f>
        <v>0</v>
      </c>
      <c r="E15" s="30">
        <f>SUMIF(現場一覧!H11:H40,"竣工間近",現場一覧!Q11:Q40)</f>
        <v>0</v>
      </c>
    </row>
    <row r="16" spans="2:15" ht="21.75" customHeight="1">
      <c r="B16" s="44" t="s">
        <v>158</v>
      </c>
      <c r="C16" s="28">
        <f>COUNTIF(現場一覧!H11:H40,"完工")</f>
        <v>0</v>
      </c>
      <c r="D16" s="30">
        <f>SUMIF(現場一覧!H11:H40,"完工",現場一覧!I11:I40)</f>
        <v>0</v>
      </c>
      <c r="E16" s="30">
        <f>SUMIF(現場一覧!H11:H40,"完工",現場一覧!Q11:Q40)</f>
        <v>0</v>
      </c>
    </row>
    <row r="17" spans="2:15" ht="21.75" customHeight="1">
      <c r="B17" s="44" t="s">
        <v>94</v>
      </c>
      <c r="C17" s="28">
        <f>COUNTIF(現場一覧!H11:H40,"入金済")</f>
        <v>0</v>
      </c>
      <c r="D17" s="30">
        <f>SUMIF(現場一覧!H11:H40,"入金済",現場一覧!I11:I40)</f>
        <v>0</v>
      </c>
      <c r="E17" s="30">
        <f>SUMIF(現場一覧!H11:H40,"入金済",現場一覧!Q11:Q40)</f>
        <v>0</v>
      </c>
    </row>
    <row r="18" spans="2:15" ht="21.75" customHeight="1">
      <c r="B18" s="44" t="s">
        <v>159</v>
      </c>
      <c r="C18" s="28">
        <f>COUNTIF(現場一覧!H11:H40,"保留")</f>
        <v>0</v>
      </c>
      <c r="D18" s="30">
        <f>SUMIF(現場一覧!H11:H40,"保留",現場一覧!I11:I40)</f>
        <v>0</v>
      </c>
      <c r="E18" s="30">
        <f>SUMIF(現場一覧!H11:H40,"保留",現場一覧!Q11:Q40)</f>
        <v>0</v>
      </c>
    </row>
    <row r="19" spans="2:15" ht="21.75" customHeight="1">
      <c r="B19" s="44" t="s">
        <v>160</v>
      </c>
      <c r="C19" s="28">
        <f>COUNTIF(現場一覧!H11:H40,"失注")</f>
        <v>0</v>
      </c>
      <c r="D19" s="30">
        <f>SUMIF(現場一覧!H11:H40,"失注",現場一覧!I11:I40)</f>
        <v>0</v>
      </c>
      <c r="E19" s="30">
        <f>SUMIF(現場一覧!H11:H40,"失注",現場一覧!Q11:Q40)</f>
        <v>0</v>
      </c>
    </row>
    <row r="20" spans="2:15" ht="7.5" customHeight="1"/>
    <row r="21" spans="2:15" ht="21.75" customHeight="1">
      <c r="B21" s="13" t="s">
        <v>161</v>
      </c>
      <c r="C21" s="13"/>
      <c r="D21" s="13"/>
      <c r="E21" s="13"/>
      <c r="F21" s="13"/>
      <c r="G21" s="13"/>
      <c r="H21" s="13"/>
      <c r="I21" s="13"/>
      <c r="J21" s="13"/>
      <c r="K21" s="13"/>
      <c r="L21" s="13"/>
      <c r="M21" s="13"/>
      <c r="N21" s="13"/>
      <c r="O21" s="13"/>
    </row>
    <row r="22" spans="2:15" ht="25.5" customHeight="1">
      <c r="B22" s="25" t="s">
        <v>162</v>
      </c>
      <c r="C22" s="25" t="s">
        <v>163</v>
      </c>
      <c r="D22" s="61" t="s">
        <v>121</v>
      </c>
      <c r="E22" s="61"/>
      <c r="F22" s="61"/>
    </row>
    <row r="23" spans="2:15" ht="24" customHeight="1">
      <c r="B23" s="37" t="s">
        <v>147</v>
      </c>
      <c r="C23" s="38">
        <f>現場一覧!J42</f>
        <v>0</v>
      </c>
      <c r="D23" s="67" t="s">
        <v>164</v>
      </c>
      <c r="E23" s="67"/>
      <c r="F23" s="67"/>
    </row>
    <row r="24" spans="2:15" ht="24" customHeight="1">
      <c r="B24" s="37" t="s">
        <v>148</v>
      </c>
      <c r="C24" s="38">
        <f>現場一覧!K42</f>
        <v>0</v>
      </c>
      <c r="D24" s="67" t="s">
        <v>165</v>
      </c>
      <c r="E24" s="67"/>
      <c r="F24" s="67"/>
    </row>
    <row r="25" spans="2:15" ht="24" customHeight="1">
      <c r="B25" s="37" t="s">
        <v>166</v>
      </c>
      <c r="C25" s="45">
        <f>現場一覧!J42-現場一覧!K42</f>
        <v>0</v>
      </c>
      <c r="D25" s="67" t="s">
        <v>167</v>
      </c>
      <c r="E25" s="67"/>
      <c r="F25" s="67"/>
    </row>
    <row r="28" spans="2:15">
      <c r="B28" s="56" t="s">
        <v>123</v>
      </c>
      <c r="C28" s="56"/>
      <c r="D28" s="56"/>
      <c r="E28" s="56"/>
      <c r="F28" s="56"/>
      <c r="G28" s="56"/>
      <c r="H28" s="56"/>
      <c r="I28" s="56"/>
      <c r="J28" s="56"/>
      <c r="K28" s="56"/>
      <c r="L28" s="56"/>
      <c r="M28" s="56"/>
      <c r="N28" s="56"/>
      <c r="O28" s="56"/>
    </row>
  </sheetData>
  <mergeCells count="23">
    <mergeCell ref="D23:F23"/>
    <mergeCell ref="D24:F24"/>
    <mergeCell ref="D25:F25"/>
    <mergeCell ref="B28:O28"/>
    <mergeCell ref="L7:M7"/>
    <mergeCell ref="N7:O7"/>
    <mergeCell ref="B9:O9"/>
    <mergeCell ref="B21:O21"/>
    <mergeCell ref="D22:F22"/>
    <mergeCell ref="B7:C7"/>
    <mergeCell ref="D7:E7"/>
    <mergeCell ref="F7:G7"/>
    <mergeCell ref="H7:I7"/>
    <mergeCell ref="J7:K7"/>
    <mergeCell ref="B2:F2"/>
    <mergeCell ref="B5:O5"/>
    <mergeCell ref="B6:C6"/>
    <mergeCell ref="D6:E6"/>
    <mergeCell ref="F6:G6"/>
    <mergeCell ref="H6:I6"/>
    <mergeCell ref="J6:K6"/>
    <mergeCell ref="L6:M6"/>
    <mergeCell ref="N6:O6"/>
  </mergeCells>
  <phoneticPr fontId="38"/>
  <pageMargins left="0.3" right="0.3" top="0.4" bottom="0.4"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2"/>
  <sheetViews>
    <sheetView showGridLines="0" topLeftCell="A17" zoomScaleNormal="100" workbookViewId="0"/>
  </sheetViews>
  <sheetFormatPr defaultColWidth="8.7109375" defaultRowHeight="15"/>
  <cols>
    <col min="1" max="1" width="2" customWidth="1"/>
    <col min="2" max="2" width="4" customWidth="1"/>
    <col min="3" max="3" width="24" customWidth="1"/>
    <col min="4" max="4" width="10" customWidth="1"/>
    <col min="5" max="8" width="16" customWidth="1"/>
    <col min="9" max="9" width="12" customWidth="1"/>
    <col min="10" max="10" width="4" customWidth="1"/>
  </cols>
  <sheetData>
    <row r="2" spans="2:9" ht="31.5" customHeight="1">
      <c r="B2" s="14" t="s">
        <v>168</v>
      </c>
      <c r="C2" s="14"/>
      <c r="D2" s="14"/>
      <c r="E2" s="14"/>
      <c r="F2" s="14"/>
      <c r="I2" s="22" t="s">
        <v>91</v>
      </c>
    </row>
    <row r="3" spans="2:9" ht="3.75" customHeight="1">
      <c r="B3" s="16"/>
      <c r="C3" s="16"/>
      <c r="D3" s="16"/>
      <c r="E3" s="16"/>
      <c r="F3" s="16"/>
      <c r="G3" s="16"/>
      <c r="H3" s="16"/>
      <c r="I3" s="16"/>
    </row>
    <row r="4" spans="2:9" ht="6" customHeight="1"/>
    <row r="5" spans="2:9" ht="21.75" customHeight="1">
      <c r="B5" s="54" t="s">
        <v>169</v>
      </c>
      <c r="C5" s="54"/>
      <c r="D5" s="54"/>
      <c r="E5" s="54"/>
      <c r="F5" s="54"/>
      <c r="G5" s="54"/>
      <c r="H5" s="54"/>
      <c r="I5" s="54"/>
    </row>
    <row r="6" spans="2:9" ht="7.5" customHeight="1"/>
    <row r="7" spans="2:9" ht="36" customHeight="1">
      <c r="B7" s="25" t="s">
        <v>170</v>
      </c>
      <c r="C7" s="25" t="s">
        <v>171</v>
      </c>
      <c r="D7" s="25" t="s">
        <v>150</v>
      </c>
      <c r="E7" s="25" t="s">
        <v>151</v>
      </c>
      <c r="F7" s="25" t="s">
        <v>152</v>
      </c>
      <c r="G7" s="25" t="s">
        <v>97</v>
      </c>
      <c r="H7" s="25" t="s">
        <v>172</v>
      </c>
      <c r="I7" s="25" t="s">
        <v>121</v>
      </c>
    </row>
    <row r="8" spans="2:9" ht="24" customHeight="1">
      <c r="B8" s="26">
        <v>1</v>
      </c>
      <c r="C8" s="27"/>
      <c r="D8" s="28" t="str">
        <f>IF(C8="","",COUNTIF(現場一覧!D11:D40,C8))</f>
        <v/>
      </c>
      <c r="E8" s="30" t="str">
        <f>IF(C8="","",SUMIF(現場一覧!D11:D40,C8,現場一覧!I11:I40))</f>
        <v/>
      </c>
      <c r="F8" s="30" t="str">
        <f>IF(C8="","",SUMIF(現場一覧!D11:D40,C8,現場一覧!Q11:Q40))</f>
        <v/>
      </c>
      <c r="G8" s="32" t="str">
        <f t="shared" ref="G8:G27" si="0">IFERROR(F8/E8,"-")</f>
        <v>-</v>
      </c>
      <c r="H8" s="32" t="str">
        <f t="shared" ref="H8:H27" si="1">IFERROR(E8/SUM($E$8:$E$27),"-")</f>
        <v>-</v>
      </c>
      <c r="I8" s="27"/>
    </row>
    <row r="9" spans="2:9" ht="24" customHeight="1">
      <c r="B9" s="26">
        <v>2</v>
      </c>
      <c r="C9" s="27"/>
      <c r="D9" s="28" t="str">
        <f>IF(C9="","",COUNTIF(現場一覧!D11:D40,C9))</f>
        <v/>
      </c>
      <c r="E9" s="30" t="str">
        <f>IF(C9="","",SUMIF(現場一覧!D11:D40,C9,現場一覧!I11:I40))</f>
        <v/>
      </c>
      <c r="F9" s="30" t="str">
        <f>IF(C9="","",SUMIF(現場一覧!D11:D40,C9,現場一覧!Q11:Q40))</f>
        <v/>
      </c>
      <c r="G9" s="32" t="str">
        <f t="shared" si="0"/>
        <v>-</v>
      </c>
      <c r="H9" s="32" t="str">
        <f t="shared" si="1"/>
        <v>-</v>
      </c>
      <c r="I9" s="27"/>
    </row>
    <row r="10" spans="2:9" ht="24" customHeight="1">
      <c r="B10" s="26">
        <v>3</v>
      </c>
      <c r="C10" s="27"/>
      <c r="D10" s="28" t="str">
        <f>IF(C10="","",COUNTIF(現場一覧!D11:D40,C10))</f>
        <v/>
      </c>
      <c r="E10" s="30" t="str">
        <f>IF(C10="","",SUMIF(現場一覧!D11:D40,C10,現場一覧!I11:I40))</f>
        <v/>
      </c>
      <c r="F10" s="30" t="str">
        <f>IF(C10="","",SUMIF(現場一覧!D11:D40,C10,現場一覧!Q11:Q40))</f>
        <v/>
      </c>
      <c r="G10" s="32" t="str">
        <f t="shared" si="0"/>
        <v>-</v>
      </c>
      <c r="H10" s="32" t="str">
        <f t="shared" si="1"/>
        <v>-</v>
      </c>
      <c r="I10" s="27"/>
    </row>
    <row r="11" spans="2:9" ht="24" customHeight="1">
      <c r="B11" s="26">
        <v>4</v>
      </c>
      <c r="C11" s="27"/>
      <c r="D11" s="28" t="str">
        <f>IF(C11="","",COUNTIF(現場一覧!D11:D40,C11))</f>
        <v/>
      </c>
      <c r="E11" s="30" t="str">
        <f>IF(C11="","",SUMIF(現場一覧!D11:D40,C11,現場一覧!I11:I40))</f>
        <v/>
      </c>
      <c r="F11" s="30" t="str">
        <f>IF(C11="","",SUMIF(現場一覧!D11:D40,C11,現場一覧!Q11:Q40))</f>
        <v/>
      </c>
      <c r="G11" s="32" t="str">
        <f t="shared" si="0"/>
        <v>-</v>
      </c>
      <c r="H11" s="32" t="str">
        <f t="shared" si="1"/>
        <v>-</v>
      </c>
      <c r="I11" s="27"/>
    </row>
    <row r="12" spans="2:9" ht="24" customHeight="1">
      <c r="B12" s="26">
        <v>5</v>
      </c>
      <c r="C12" s="27"/>
      <c r="D12" s="28" t="str">
        <f>IF(C12="","",COUNTIF(現場一覧!D11:D40,C12))</f>
        <v/>
      </c>
      <c r="E12" s="30" t="str">
        <f>IF(C12="","",SUMIF(現場一覧!D11:D40,C12,現場一覧!I11:I40))</f>
        <v/>
      </c>
      <c r="F12" s="30" t="str">
        <f>IF(C12="","",SUMIF(現場一覧!D11:D40,C12,現場一覧!Q11:Q40))</f>
        <v/>
      </c>
      <c r="G12" s="32" t="str">
        <f t="shared" si="0"/>
        <v>-</v>
      </c>
      <c r="H12" s="32" t="str">
        <f t="shared" si="1"/>
        <v>-</v>
      </c>
      <c r="I12" s="27"/>
    </row>
    <row r="13" spans="2:9" ht="24" customHeight="1">
      <c r="B13" s="26">
        <v>6</v>
      </c>
      <c r="C13" s="27"/>
      <c r="D13" s="28" t="str">
        <f>IF(C13="","",COUNTIF(現場一覧!D11:D40,C13))</f>
        <v/>
      </c>
      <c r="E13" s="30" t="str">
        <f>IF(C13="","",SUMIF(現場一覧!D11:D40,C13,現場一覧!I11:I40))</f>
        <v/>
      </c>
      <c r="F13" s="30" t="str">
        <f>IF(C13="","",SUMIF(現場一覧!D11:D40,C13,現場一覧!Q11:Q40))</f>
        <v/>
      </c>
      <c r="G13" s="32" t="str">
        <f t="shared" si="0"/>
        <v>-</v>
      </c>
      <c r="H13" s="32" t="str">
        <f t="shared" si="1"/>
        <v>-</v>
      </c>
      <c r="I13" s="27"/>
    </row>
    <row r="14" spans="2:9" ht="24" customHeight="1">
      <c r="B14" s="26">
        <v>7</v>
      </c>
      <c r="C14" s="27"/>
      <c r="D14" s="28" t="str">
        <f>IF(C14="","",COUNTIF(現場一覧!D11:D40,C14))</f>
        <v/>
      </c>
      <c r="E14" s="30" t="str">
        <f>IF(C14="","",SUMIF(現場一覧!D11:D40,C14,現場一覧!I11:I40))</f>
        <v/>
      </c>
      <c r="F14" s="30" t="str">
        <f>IF(C14="","",SUMIF(現場一覧!D11:D40,C14,現場一覧!Q11:Q40))</f>
        <v/>
      </c>
      <c r="G14" s="32" t="str">
        <f t="shared" si="0"/>
        <v>-</v>
      </c>
      <c r="H14" s="32" t="str">
        <f t="shared" si="1"/>
        <v>-</v>
      </c>
      <c r="I14" s="27"/>
    </row>
    <row r="15" spans="2:9" ht="24" customHeight="1">
      <c r="B15" s="26">
        <v>8</v>
      </c>
      <c r="C15" s="27"/>
      <c r="D15" s="28" t="str">
        <f>IF(C15="","",COUNTIF(現場一覧!D11:D40,C15))</f>
        <v/>
      </c>
      <c r="E15" s="30" t="str">
        <f>IF(C15="","",SUMIF(現場一覧!D11:D40,C15,現場一覧!I11:I40))</f>
        <v/>
      </c>
      <c r="F15" s="30" t="str">
        <f>IF(C15="","",SUMIF(現場一覧!D11:D40,C15,現場一覧!Q11:Q40))</f>
        <v/>
      </c>
      <c r="G15" s="32" t="str">
        <f t="shared" si="0"/>
        <v>-</v>
      </c>
      <c r="H15" s="32" t="str">
        <f t="shared" si="1"/>
        <v>-</v>
      </c>
      <c r="I15" s="27"/>
    </row>
    <row r="16" spans="2:9" ht="24" customHeight="1">
      <c r="B16" s="26">
        <v>9</v>
      </c>
      <c r="C16" s="27"/>
      <c r="D16" s="28" t="str">
        <f>IF(C16="","",COUNTIF(現場一覧!D11:D40,C16))</f>
        <v/>
      </c>
      <c r="E16" s="30" t="str">
        <f>IF(C16="","",SUMIF(現場一覧!D11:D40,C16,現場一覧!I11:I40))</f>
        <v/>
      </c>
      <c r="F16" s="30" t="str">
        <f>IF(C16="","",SUMIF(現場一覧!D11:D40,C16,現場一覧!Q11:Q40))</f>
        <v/>
      </c>
      <c r="G16" s="32" t="str">
        <f t="shared" si="0"/>
        <v>-</v>
      </c>
      <c r="H16" s="32" t="str">
        <f t="shared" si="1"/>
        <v>-</v>
      </c>
      <c r="I16" s="27"/>
    </row>
    <row r="17" spans="2:9" ht="24" customHeight="1">
      <c r="B17" s="26">
        <v>10</v>
      </c>
      <c r="C17" s="27"/>
      <c r="D17" s="28" t="str">
        <f>IF(C17="","",COUNTIF(現場一覧!D11:D40,C17))</f>
        <v/>
      </c>
      <c r="E17" s="30" t="str">
        <f>IF(C17="","",SUMIF(現場一覧!D11:D40,C17,現場一覧!I11:I40))</f>
        <v/>
      </c>
      <c r="F17" s="30" t="str">
        <f>IF(C17="","",SUMIF(現場一覧!D11:D40,C17,現場一覧!Q11:Q40))</f>
        <v/>
      </c>
      <c r="G17" s="32" t="str">
        <f t="shared" si="0"/>
        <v>-</v>
      </c>
      <c r="H17" s="32" t="str">
        <f t="shared" si="1"/>
        <v>-</v>
      </c>
      <c r="I17" s="27"/>
    </row>
    <row r="18" spans="2:9" ht="24" customHeight="1">
      <c r="B18" s="26">
        <v>11</v>
      </c>
      <c r="C18" s="27"/>
      <c r="D18" s="28" t="str">
        <f>IF(C18="","",COUNTIF(現場一覧!D11:D40,C18))</f>
        <v/>
      </c>
      <c r="E18" s="30" t="str">
        <f>IF(C18="","",SUMIF(現場一覧!D11:D40,C18,現場一覧!I11:I40))</f>
        <v/>
      </c>
      <c r="F18" s="30" t="str">
        <f>IF(C18="","",SUMIF(現場一覧!D11:D40,C18,現場一覧!Q11:Q40))</f>
        <v/>
      </c>
      <c r="G18" s="32" t="str">
        <f t="shared" si="0"/>
        <v>-</v>
      </c>
      <c r="H18" s="32" t="str">
        <f t="shared" si="1"/>
        <v>-</v>
      </c>
      <c r="I18" s="27"/>
    </row>
    <row r="19" spans="2:9" ht="24" customHeight="1">
      <c r="B19" s="26">
        <v>12</v>
      </c>
      <c r="C19" s="27"/>
      <c r="D19" s="28" t="str">
        <f>IF(C19="","",COUNTIF(現場一覧!D11:D40,C19))</f>
        <v/>
      </c>
      <c r="E19" s="30" t="str">
        <f>IF(C19="","",SUMIF(現場一覧!D11:D40,C19,現場一覧!I11:I40))</f>
        <v/>
      </c>
      <c r="F19" s="30" t="str">
        <f>IF(C19="","",SUMIF(現場一覧!D11:D40,C19,現場一覧!Q11:Q40))</f>
        <v/>
      </c>
      <c r="G19" s="32" t="str">
        <f t="shared" si="0"/>
        <v>-</v>
      </c>
      <c r="H19" s="32" t="str">
        <f t="shared" si="1"/>
        <v>-</v>
      </c>
      <c r="I19" s="27"/>
    </row>
    <row r="20" spans="2:9" ht="24" customHeight="1">
      <c r="B20" s="26">
        <v>13</v>
      </c>
      <c r="C20" s="27"/>
      <c r="D20" s="28" t="str">
        <f>IF(C20="","",COUNTIF(現場一覧!D11:D40,C20))</f>
        <v/>
      </c>
      <c r="E20" s="30" t="str">
        <f>IF(C20="","",SUMIF(現場一覧!D11:D40,C20,現場一覧!I11:I40))</f>
        <v/>
      </c>
      <c r="F20" s="30" t="str">
        <f>IF(C20="","",SUMIF(現場一覧!D11:D40,C20,現場一覧!Q11:Q40))</f>
        <v/>
      </c>
      <c r="G20" s="32" t="str">
        <f t="shared" si="0"/>
        <v>-</v>
      </c>
      <c r="H20" s="32" t="str">
        <f t="shared" si="1"/>
        <v>-</v>
      </c>
      <c r="I20" s="27"/>
    </row>
    <row r="21" spans="2:9" ht="24" customHeight="1">
      <c r="B21" s="26">
        <v>14</v>
      </c>
      <c r="C21" s="27"/>
      <c r="D21" s="28" t="str">
        <f>IF(C21="","",COUNTIF(現場一覧!D11:D40,C21))</f>
        <v/>
      </c>
      <c r="E21" s="30" t="str">
        <f>IF(C21="","",SUMIF(現場一覧!D11:D40,C21,現場一覧!I11:I40))</f>
        <v/>
      </c>
      <c r="F21" s="30" t="str">
        <f>IF(C21="","",SUMIF(現場一覧!D11:D40,C21,現場一覧!Q11:Q40))</f>
        <v/>
      </c>
      <c r="G21" s="32" t="str">
        <f t="shared" si="0"/>
        <v>-</v>
      </c>
      <c r="H21" s="32" t="str">
        <f t="shared" si="1"/>
        <v>-</v>
      </c>
      <c r="I21" s="27"/>
    </row>
    <row r="22" spans="2:9" ht="24" customHeight="1">
      <c r="B22" s="26">
        <v>15</v>
      </c>
      <c r="C22" s="27"/>
      <c r="D22" s="28" t="str">
        <f>IF(C22="","",COUNTIF(現場一覧!D11:D40,C22))</f>
        <v/>
      </c>
      <c r="E22" s="30" t="str">
        <f>IF(C22="","",SUMIF(現場一覧!D11:D40,C22,現場一覧!I11:I40))</f>
        <v/>
      </c>
      <c r="F22" s="30" t="str">
        <f>IF(C22="","",SUMIF(現場一覧!D11:D40,C22,現場一覧!Q11:Q40))</f>
        <v/>
      </c>
      <c r="G22" s="32" t="str">
        <f t="shared" si="0"/>
        <v>-</v>
      </c>
      <c r="H22" s="32" t="str">
        <f t="shared" si="1"/>
        <v>-</v>
      </c>
      <c r="I22" s="27"/>
    </row>
    <row r="23" spans="2:9" ht="24" customHeight="1">
      <c r="B23" s="26">
        <v>16</v>
      </c>
      <c r="C23" s="27"/>
      <c r="D23" s="28" t="str">
        <f>IF(C23="","",COUNTIF(現場一覧!D11:D40,C23))</f>
        <v/>
      </c>
      <c r="E23" s="30" t="str">
        <f>IF(C23="","",SUMIF(現場一覧!D11:D40,C23,現場一覧!I11:I40))</f>
        <v/>
      </c>
      <c r="F23" s="30" t="str">
        <f>IF(C23="","",SUMIF(現場一覧!D11:D40,C23,現場一覧!Q11:Q40))</f>
        <v/>
      </c>
      <c r="G23" s="32" t="str">
        <f t="shared" si="0"/>
        <v>-</v>
      </c>
      <c r="H23" s="32" t="str">
        <f t="shared" si="1"/>
        <v>-</v>
      </c>
      <c r="I23" s="27"/>
    </row>
    <row r="24" spans="2:9" ht="24" customHeight="1">
      <c r="B24" s="26">
        <v>17</v>
      </c>
      <c r="C24" s="27"/>
      <c r="D24" s="28" t="str">
        <f>IF(C24="","",COUNTIF(現場一覧!D11:D40,C24))</f>
        <v/>
      </c>
      <c r="E24" s="30" t="str">
        <f>IF(C24="","",SUMIF(現場一覧!D11:D40,C24,現場一覧!I11:I40))</f>
        <v/>
      </c>
      <c r="F24" s="30" t="str">
        <f>IF(C24="","",SUMIF(現場一覧!D11:D40,C24,現場一覧!Q11:Q40))</f>
        <v/>
      </c>
      <c r="G24" s="32" t="str">
        <f t="shared" si="0"/>
        <v>-</v>
      </c>
      <c r="H24" s="32" t="str">
        <f t="shared" si="1"/>
        <v>-</v>
      </c>
      <c r="I24" s="27"/>
    </row>
    <row r="25" spans="2:9" ht="24" customHeight="1">
      <c r="B25" s="26">
        <v>18</v>
      </c>
      <c r="C25" s="27"/>
      <c r="D25" s="28" t="str">
        <f>IF(C25="","",COUNTIF(現場一覧!D11:D40,C25))</f>
        <v/>
      </c>
      <c r="E25" s="30" t="str">
        <f>IF(C25="","",SUMIF(現場一覧!D11:D40,C25,現場一覧!I11:I40))</f>
        <v/>
      </c>
      <c r="F25" s="30" t="str">
        <f>IF(C25="","",SUMIF(現場一覧!D11:D40,C25,現場一覧!Q11:Q40))</f>
        <v/>
      </c>
      <c r="G25" s="32" t="str">
        <f t="shared" si="0"/>
        <v>-</v>
      </c>
      <c r="H25" s="32" t="str">
        <f t="shared" si="1"/>
        <v>-</v>
      </c>
      <c r="I25" s="27"/>
    </row>
    <row r="26" spans="2:9" ht="24" customHeight="1">
      <c r="B26" s="26">
        <v>19</v>
      </c>
      <c r="C26" s="27"/>
      <c r="D26" s="28" t="str">
        <f>IF(C26="","",COUNTIF(現場一覧!D11:D40,C26))</f>
        <v/>
      </c>
      <c r="E26" s="30" t="str">
        <f>IF(C26="","",SUMIF(現場一覧!D11:D40,C26,現場一覧!I11:I40))</f>
        <v/>
      </c>
      <c r="F26" s="30" t="str">
        <f>IF(C26="","",SUMIF(現場一覧!D11:D40,C26,現場一覧!Q11:Q40))</f>
        <v/>
      </c>
      <c r="G26" s="32" t="str">
        <f t="shared" si="0"/>
        <v>-</v>
      </c>
      <c r="H26" s="32" t="str">
        <f t="shared" si="1"/>
        <v>-</v>
      </c>
      <c r="I26" s="27"/>
    </row>
    <row r="27" spans="2:9" ht="24" customHeight="1">
      <c r="B27" s="26">
        <v>20</v>
      </c>
      <c r="C27" s="27"/>
      <c r="D27" s="28" t="str">
        <f>IF(C27="","",COUNTIF(現場一覧!D11:D40,C27))</f>
        <v/>
      </c>
      <c r="E27" s="30" t="str">
        <f>IF(C27="","",SUMIF(現場一覧!D11:D40,C27,現場一覧!I11:I40))</f>
        <v/>
      </c>
      <c r="F27" s="30" t="str">
        <f>IF(C27="","",SUMIF(現場一覧!D11:D40,C27,現場一覧!Q11:Q40))</f>
        <v/>
      </c>
      <c r="G27" s="32" t="str">
        <f t="shared" si="0"/>
        <v>-</v>
      </c>
      <c r="H27" s="32" t="str">
        <f t="shared" si="1"/>
        <v>-</v>
      </c>
      <c r="I27" s="27"/>
    </row>
    <row r="29" spans="2:9" ht="27.75" customHeight="1">
      <c r="B29" s="55" t="s">
        <v>122</v>
      </c>
      <c r="C29" s="55"/>
      <c r="D29" s="46">
        <f>SUM(D8:D27)</f>
        <v>0</v>
      </c>
      <c r="E29" s="34">
        <f>SUM(E8:E27)</f>
        <v>0</v>
      </c>
      <c r="F29" s="34">
        <f>SUM(F8:F27)</f>
        <v>0</v>
      </c>
      <c r="G29" s="35">
        <f>IFERROR(F29/E29,0)</f>
        <v>0</v>
      </c>
      <c r="H29" s="46" t="s">
        <v>173</v>
      </c>
      <c r="I29" s="36"/>
    </row>
    <row r="32" spans="2:9">
      <c r="B32" s="56" t="s">
        <v>123</v>
      </c>
      <c r="C32" s="56"/>
      <c r="D32" s="56"/>
      <c r="E32" s="56"/>
      <c r="F32" s="56"/>
      <c r="G32" s="56"/>
      <c r="H32" s="56"/>
      <c r="I32" s="56"/>
    </row>
  </sheetData>
  <mergeCells count="4">
    <mergeCell ref="B2:F2"/>
    <mergeCell ref="B5:I5"/>
    <mergeCell ref="B29:C29"/>
    <mergeCell ref="B32:I32"/>
  </mergeCells>
  <phoneticPr fontId="38"/>
  <conditionalFormatting sqref="G8:G27">
    <cfRule type="cellIs" dxfId="2" priority="2" operator="lessThan">
      <formula>0</formula>
    </cfRule>
    <cfRule type="cellIs" dxfId="1" priority="3" operator="between">
      <formula>0</formula>
      <formula>0.1</formula>
    </cfRule>
    <cfRule type="cellIs" dxfId="0" priority="4" operator="greaterThanOrEqual">
      <formula>0.1</formula>
    </cfRule>
  </conditionalFormatting>
  <conditionalFormatting sqref="H8:H27">
    <cfRule type="colorScale" priority="5">
      <colorScale>
        <cfvo type="min"/>
        <cfvo type="max"/>
        <color rgb="FFFFFFFF"/>
        <color rgb="FFEDE0BC"/>
      </colorScale>
    </cfRule>
  </conditionalFormatting>
  <pageMargins left="0.3" right="0.3" top="0.4" bottom="0.4"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33"/>
  <sheetViews>
    <sheetView showGridLines="0" tabSelected="1" zoomScaleNormal="100" workbookViewId="0"/>
  </sheetViews>
  <sheetFormatPr defaultColWidth="8.7109375" defaultRowHeight="15"/>
  <cols>
    <col min="1" max="1" width="2" customWidth="1"/>
    <col min="2" max="2" width="6" customWidth="1"/>
    <col min="3" max="3" width="24" customWidth="1"/>
    <col min="4" max="4" width="18" customWidth="1"/>
    <col min="5" max="6" width="16" customWidth="1"/>
    <col min="7" max="7" width="12" customWidth="1"/>
    <col min="8" max="8" width="4" customWidth="1"/>
  </cols>
  <sheetData>
    <row r="2" spans="2:7" ht="31.5" customHeight="1">
      <c r="B2" s="14" t="s">
        <v>174</v>
      </c>
      <c r="C2" s="14"/>
      <c r="D2" s="14"/>
      <c r="E2" s="14"/>
      <c r="G2" s="22" t="s">
        <v>91</v>
      </c>
    </row>
    <row r="3" spans="2:7" ht="3.75" customHeight="1">
      <c r="B3" s="16"/>
      <c r="C3" s="16"/>
      <c r="D3" s="16"/>
      <c r="E3" s="16"/>
      <c r="F3" s="16"/>
      <c r="G3" s="16"/>
    </row>
    <row r="4" spans="2:7" ht="6" customHeight="1"/>
    <row r="5" spans="2:7" ht="21.75" customHeight="1">
      <c r="B5" s="54" t="s">
        <v>175</v>
      </c>
      <c r="C5" s="54"/>
      <c r="D5" s="54"/>
      <c r="E5" s="54"/>
      <c r="F5" s="54"/>
      <c r="G5" s="54"/>
    </row>
    <row r="6" spans="2:7" ht="7.5" customHeight="1"/>
    <row r="7" spans="2:7" ht="25.5" customHeight="1">
      <c r="B7" s="68" t="s">
        <v>176</v>
      </c>
      <c r="C7" s="68"/>
      <c r="D7" s="68"/>
      <c r="E7" s="68"/>
      <c r="F7" s="68"/>
      <c r="G7" s="68"/>
    </row>
    <row r="8" spans="2:7" ht="27.75" customHeight="1">
      <c r="B8" s="25" t="s">
        <v>170</v>
      </c>
      <c r="C8" s="25" t="s">
        <v>106</v>
      </c>
      <c r="D8" s="25" t="s">
        <v>125</v>
      </c>
      <c r="E8" s="25" t="s">
        <v>112</v>
      </c>
      <c r="F8" s="25" t="s">
        <v>118</v>
      </c>
      <c r="G8" s="25" t="s">
        <v>119</v>
      </c>
    </row>
    <row r="9" spans="2:7" ht="21.75" customHeight="1">
      <c r="B9" s="47">
        <v>1</v>
      </c>
      <c r="C9" s="27">
        <f>IFERROR(INDEX(現場一覧!$C$11:$C$40,MATCH(G9,現場一覧!$R$11:$R$40,0)),"")</f>
        <v>0</v>
      </c>
      <c r="D9" s="27">
        <f>IFERROR(INDEX(現場一覧!$D$11:$D$40,MATCH(G9,現場一覧!$R$11:$R$40,0)),"")</f>
        <v>0</v>
      </c>
      <c r="E9" s="30">
        <f>IFERROR(INDEX(現場一覧!$I$11:$I$40,MATCH(G9,現場一覧!$R$11:$R$40,0)),"")</f>
        <v>0</v>
      </c>
      <c r="F9" s="30" t="str">
        <f>IFERROR(INDEX(現場一覧!$Q$11:$Q$40,MATCH(G9,現場一覧!$R$11:$R$40,0)),"")</f>
        <v/>
      </c>
      <c r="G9" s="48" t="str">
        <f>IFERROR(LARGE(IF(現場一覧!$I$11:$I$40&lt;&gt;"",現場一覧!$R$11:$R$40),1),"")</f>
        <v/>
      </c>
    </row>
    <row r="10" spans="2:7" ht="21.75" customHeight="1">
      <c r="B10" s="47">
        <v>2</v>
      </c>
      <c r="C10" s="27">
        <f>IFERROR(INDEX(現場一覧!$C$11:$C$40,MATCH(G10,現場一覧!$R$11:$R$40,0)),"")</f>
        <v>0</v>
      </c>
      <c r="D10" s="27">
        <f>IFERROR(INDEX(現場一覧!$D$11:$D$40,MATCH(G10,現場一覧!$R$11:$R$40,0)),"")</f>
        <v>0</v>
      </c>
      <c r="E10" s="30">
        <f>IFERROR(INDEX(現場一覧!$I$11:$I$40,MATCH(G10,現場一覧!$R$11:$R$40,0)),"")</f>
        <v>0</v>
      </c>
      <c r="F10" s="30" t="str">
        <f>IFERROR(INDEX(現場一覧!$Q$11:$Q$40,MATCH(G10,現場一覧!$R$11:$R$40,0)),"")</f>
        <v/>
      </c>
      <c r="G10" s="48" t="str">
        <f>IFERROR(LARGE(IF(現場一覧!$I$11:$I$40&lt;&gt;"",現場一覧!$R$11:$R$40),2),"")</f>
        <v/>
      </c>
    </row>
    <row r="11" spans="2:7" ht="21.75" customHeight="1">
      <c r="B11" s="47">
        <v>3</v>
      </c>
      <c r="C11" s="27">
        <f>IFERROR(INDEX(現場一覧!$C$11:$C$40,MATCH(G11,現場一覧!$R$11:$R$40,0)),"")</f>
        <v>0</v>
      </c>
      <c r="D11" s="27">
        <f>IFERROR(INDEX(現場一覧!$D$11:$D$40,MATCH(G11,現場一覧!$R$11:$R$40,0)),"")</f>
        <v>0</v>
      </c>
      <c r="E11" s="30">
        <f>IFERROR(INDEX(現場一覧!$I$11:$I$40,MATCH(G11,現場一覧!$R$11:$R$40,0)),"")</f>
        <v>0</v>
      </c>
      <c r="F11" s="30" t="str">
        <f>IFERROR(INDEX(現場一覧!$Q$11:$Q$40,MATCH(G11,現場一覧!$R$11:$R$40,0)),"")</f>
        <v/>
      </c>
      <c r="G11" s="48" t="str">
        <f>IFERROR(LARGE(IF(現場一覧!$I$11:$I$40&lt;&gt;"",現場一覧!$R$11:$R$40),3),"")</f>
        <v/>
      </c>
    </row>
    <row r="12" spans="2:7" ht="21.75" customHeight="1">
      <c r="B12" s="47">
        <v>4</v>
      </c>
      <c r="C12" s="27">
        <f>IFERROR(INDEX(現場一覧!$C$11:$C$40,MATCH(G12,現場一覧!$R$11:$R$40,0)),"")</f>
        <v>0</v>
      </c>
      <c r="D12" s="27">
        <f>IFERROR(INDEX(現場一覧!$D$11:$D$40,MATCH(G12,現場一覧!$R$11:$R$40,0)),"")</f>
        <v>0</v>
      </c>
      <c r="E12" s="30">
        <f>IFERROR(INDEX(現場一覧!$I$11:$I$40,MATCH(G12,現場一覧!$R$11:$R$40,0)),"")</f>
        <v>0</v>
      </c>
      <c r="F12" s="30" t="str">
        <f>IFERROR(INDEX(現場一覧!$Q$11:$Q$40,MATCH(G12,現場一覧!$R$11:$R$40,0)),"")</f>
        <v/>
      </c>
      <c r="G12" s="48" t="str">
        <f>IFERROR(LARGE(IF(現場一覧!$I$11:$I$40&lt;&gt;"",現場一覧!$R$11:$R$40),4),"")</f>
        <v/>
      </c>
    </row>
    <row r="13" spans="2:7" ht="21.75" customHeight="1">
      <c r="B13" s="47">
        <v>5</v>
      </c>
      <c r="C13" s="27">
        <f>IFERROR(INDEX(現場一覧!$C$11:$C$40,MATCH(G13,現場一覧!$R$11:$R$40,0)),"")</f>
        <v>0</v>
      </c>
      <c r="D13" s="27">
        <f>IFERROR(INDEX(現場一覧!$D$11:$D$40,MATCH(G13,現場一覧!$R$11:$R$40,0)),"")</f>
        <v>0</v>
      </c>
      <c r="E13" s="30">
        <f>IFERROR(INDEX(現場一覧!$I$11:$I$40,MATCH(G13,現場一覧!$R$11:$R$40,0)),"")</f>
        <v>0</v>
      </c>
      <c r="F13" s="30" t="str">
        <f>IFERROR(INDEX(現場一覧!$Q$11:$Q$40,MATCH(G13,現場一覧!$R$11:$R$40,0)),"")</f>
        <v/>
      </c>
      <c r="G13" s="48" t="str">
        <f>IFERROR(LARGE(IF(現場一覧!$I$11:$I$40&lt;&gt;"",現場一覧!$R$11:$R$40),5),"")</f>
        <v/>
      </c>
    </row>
    <row r="14" spans="2:7" ht="21.75" customHeight="1">
      <c r="B14" s="47">
        <v>6</v>
      </c>
      <c r="C14" s="27">
        <f>IFERROR(INDEX(現場一覧!$C$11:$C$40,MATCH(G14,現場一覧!$R$11:$R$40,0)),"")</f>
        <v>0</v>
      </c>
      <c r="D14" s="27">
        <f>IFERROR(INDEX(現場一覧!$D$11:$D$40,MATCH(G14,現場一覧!$R$11:$R$40,0)),"")</f>
        <v>0</v>
      </c>
      <c r="E14" s="30">
        <f>IFERROR(INDEX(現場一覧!$I$11:$I$40,MATCH(G14,現場一覧!$R$11:$R$40,0)),"")</f>
        <v>0</v>
      </c>
      <c r="F14" s="30" t="str">
        <f>IFERROR(INDEX(現場一覧!$Q$11:$Q$40,MATCH(G14,現場一覧!$R$11:$R$40,0)),"")</f>
        <v/>
      </c>
      <c r="G14" s="48" t="str">
        <f>IFERROR(LARGE(IF(現場一覧!$I$11:$I$40&lt;&gt;"",現場一覧!$R$11:$R$40),6),"")</f>
        <v/>
      </c>
    </row>
    <row r="15" spans="2:7" ht="21.75" customHeight="1">
      <c r="B15" s="47">
        <v>7</v>
      </c>
      <c r="C15" s="27">
        <f>IFERROR(INDEX(現場一覧!$C$11:$C$40,MATCH(G15,現場一覧!$R$11:$R$40,0)),"")</f>
        <v>0</v>
      </c>
      <c r="D15" s="27">
        <f>IFERROR(INDEX(現場一覧!$D$11:$D$40,MATCH(G15,現場一覧!$R$11:$R$40,0)),"")</f>
        <v>0</v>
      </c>
      <c r="E15" s="30">
        <f>IFERROR(INDEX(現場一覧!$I$11:$I$40,MATCH(G15,現場一覧!$R$11:$R$40,0)),"")</f>
        <v>0</v>
      </c>
      <c r="F15" s="30" t="str">
        <f>IFERROR(INDEX(現場一覧!$Q$11:$Q$40,MATCH(G15,現場一覧!$R$11:$R$40,0)),"")</f>
        <v/>
      </c>
      <c r="G15" s="48" t="str">
        <f>IFERROR(LARGE(IF(現場一覧!$I$11:$I$40&lt;&gt;"",現場一覧!$R$11:$R$40),7),"")</f>
        <v/>
      </c>
    </row>
    <row r="16" spans="2:7" ht="21.75" customHeight="1">
      <c r="B16" s="47">
        <v>8</v>
      </c>
      <c r="C16" s="27">
        <f>IFERROR(INDEX(現場一覧!$C$11:$C$40,MATCH(G16,現場一覧!$R$11:$R$40,0)),"")</f>
        <v>0</v>
      </c>
      <c r="D16" s="27">
        <f>IFERROR(INDEX(現場一覧!$D$11:$D$40,MATCH(G16,現場一覧!$R$11:$R$40,0)),"")</f>
        <v>0</v>
      </c>
      <c r="E16" s="30">
        <f>IFERROR(INDEX(現場一覧!$I$11:$I$40,MATCH(G16,現場一覧!$R$11:$R$40,0)),"")</f>
        <v>0</v>
      </c>
      <c r="F16" s="30" t="str">
        <f>IFERROR(INDEX(現場一覧!$Q$11:$Q$40,MATCH(G16,現場一覧!$R$11:$R$40,0)),"")</f>
        <v/>
      </c>
      <c r="G16" s="48" t="str">
        <f>IFERROR(LARGE(IF(現場一覧!$I$11:$I$40&lt;&gt;"",現場一覧!$R$11:$R$40),8),"")</f>
        <v/>
      </c>
    </row>
    <row r="17" spans="2:7" ht="21.75" customHeight="1">
      <c r="B17" s="47">
        <v>9</v>
      </c>
      <c r="C17" s="27">
        <f>IFERROR(INDEX(現場一覧!$C$11:$C$40,MATCH(G17,現場一覧!$R$11:$R$40,0)),"")</f>
        <v>0</v>
      </c>
      <c r="D17" s="27">
        <f>IFERROR(INDEX(現場一覧!$D$11:$D$40,MATCH(G17,現場一覧!$R$11:$R$40,0)),"")</f>
        <v>0</v>
      </c>
      <c r="E17" s="30">
        <f>IFERROR(INDEX(現場一覧!$I$11:$I$40,MATCH(G17,現場一覧!$R$11:$R$40,0)),"")</f>
        <v>0</v>
      </c>
      <c r="F17" s="30" t="str">
        <f>IFERROR(INDEX(現場一覧!$Q$11:$Q$40,MATCH(G17,現場一覧!$R$11:$R$40,0)),"")</f>
        <v/>
      </c>
      <c r="G17" s="48" t="str">
        <f>IFERROR(LARGE(IF(現場一覧!$I$11:$I$40&lt;&gt;"",現場一覧!$R$11:$R$40),9),"")</f>
        <v/>
      </c>
    </row>
    <row r="18" spans="2:7" ht="21.75" customHeight="1">
      <c r="B18" s="47">
        <v>10</v>
      </c>
      <c r="C18" s="27">
        <f>IFERROR(INDEX(現場一覧!$C$11:$C$40,MATCH(G18,現場一覧!$R$11:$R$40,0)),"")</f>
        <v>0</v>
      </c>
      <c r="D18" s="27">
        <f>IFERROR(INDEX(現場一覧!$D$11:$D$40,MATCH(G18,現場一覧!$R$11:$R$40,0)),"")</f>
        <v>0</v>
      </c>
      <c r="E18" s="30">
        <f>IFERROR(INDEX(現場一覧!$I$11:$I$40,MATCH(G18,現場一覧!$R$11:$R$40,0)),"")</f>
        <v>0</v>
      </c>
      <c r="F18" s="30" t="str">
        <f>IFERROR(INDEX(現場一覧!$Q$11:$Q$40,MATCH(G18,現場一覧!$R$11:$R$40,0)),"")</f>
        <v/>
      </c>
      <c r="G18" s="48" t="str">
        <f>IFERROR(LARGE(IF(現場一覧!$I$11:$I$40&lt;&gt;"",現場一覧!$R$11:$R$40),10),"")</f>
        <v/>
      </c>
    </row>
    <row r="19" spans="2:7" ht="12" customHeight="1"/>
    <row r="20" spans="2:7" ht="25.5" customHeight="1">
      <c r="B20" s="69" t="s">
        <v>177</v>
      </c>
      <c r="C20" s="69"/>
      <c r="D20" s="69"/>
      <c r="E20" s="69"/>
      <c r="F20" s="69"/>
      <c r="G20" s="69"/>
    </row>
    <row r="21" spans="2:7" ht="27.75" customHeight="1">
      <c r="B21" s="25" t="s">
        <v>170</v>
      </c>
      <c r="C21" s="25" t="s">
        <v>106</v>
      </c>
      <c r="D21" s="25" t="s">
        <v>125</v>
      </c>
      <c r="E21" s="25" t="s">
        <v>112</v>
      </c>
      <c r="F21" s="25" t="s">
        <v>118</v>
      </c>
      <c r="G21" s="25" t="s">
        <v>119</v>
      </c>
    </row>
    <row r="22" spans="2:7" ht="21.75" customHeight="1">
      <c r="B22" s="49">
        <v>1</v>
      </c>
      <c r="C22" s="27" t="str">
        <f>IFERROR(INDEX(現場一覧!$C$11:$C$40,MATCH(G22,現場一覧!$R$11:$R$40,0)),"")</f>
        <v/>
      </c>
      <c r="D22" s="27" t="str">
        <f>IFERROR(INDEX(現場一覧!$D$11:$D$40,MATCH(G22,現場一覧!$R$11:$R$40,0)),"")</f>
        <v/>
      </c>
      <c r="E22" s="30" t="str">
        <f>IFERROR(INDEX(現場一覧!$I$11:$I$40,MATCH(G22,現場一覧!$R$11:$R$40,0)),"")</f>
        <v/>
      </c>
      <c r="F22" s="30" t="str">
        <f>IFERROR(INDEX(現場一覧!$Q$11:$Q$40,MATCH(G22,現場一覧!$R$11:$R$40,0)),"")</f>
        <v/>
      </c>
      <c r="G22" s="50">
        <f>IFERROR(SMALL(IF(現場一覧!$I$11:$I$40&lt;&gt;"",現場一覧!$R$11:$R$40),1),"")</f>
        <v>0</v>
      </c>
    </row>
    <row r="23" spans="2:7" ht="21.75" customHeight="1">
      <c r="B23" s="49">
        <v>2</v>
      </c>
      <c r="C23" s="27">
        <f>IFERROR(INDEX(現場一覧!$C$11:$C$40,MATCH(G23,現場一覧!$R$11:$R$40,0)),"")</f>
        <v>0</v>
      </c>
      <c r="D23" s="27">
        <f>IFERROR(INDEX(現場一覧!$D$11:$D$40,MATCH(G23,現場一覧!$R$11:$R$40,0)),"")</f>
        <v>0</v>
      </c>
      <c r="E23" s="30">
        <f>IFERROR(INDEX(現場一覧!$I$11:$I$40,MATCH(G23,現場一覧!$R$11:$R$40,0)),"")</f>
        <v>0</v>
      </c>
      <c r="F23" s="30" t="str">
        <f>IFERROR(INDEX(現場一覧!$Q$11:$Q$40,MATCH(G23,現場一覧!$R$11:$R$40,0)),"")</f>
        <v/>
      </c>
      <c r="G23" s="50" t="str">
        <f>IFERROR(SMALL(IF(現場一覧!$I$11:$I$40&lt;&gt;"",現場一覧!$R$11:$R$40),2),"")</f>
        <v/>
      </c>
    </row>
    <row r="24" spans="2:7" ht="21.75" customHeight="1">
      <c r="B24" s="49">
        <v>3</v>
      </c>
      <c r="C24" s="27">
        <f>IFERROR(INDEX(現場一覧!$C$11:$C$40,MATCH(G24,現場一覧!$R$11:$R$40,0)),"")</f>
        <v>0</v>
      </c>
      <c r="D24" s="27">
        <f>IFERROR(INDEX(現場一覧!$D$11:$D$40,MATCH(G24,現場一覧!$R$11:$R$40,0)),"")</f>
        <v>0</v>
      </c>
      <c r="E24" s="30">
        <f>IFERROR(INDEX(現場一覧!$I$11:$I$40,MATCH(G24,現場一覧!$R$11:$R$40,0)),"")</f>
        <v>0</v>
      </c>
      <c r="F24" s="30" t="str">
        <f>IFERROR(INDEX(現場一覧!$Q$11:$Q$40,MATCH(G24,現場一覧!$R$11:$R$40,0)),"")</f>
        <v/>
      </c>
      <c r="G24" s="50" t="str">
        <f>IFERROR(SMALL(IF(現場一覧!$I$11:$I$40&lt;&gt;"",現場一覧!$R$11:$R$40),3),"")</f>
        <v/>
      </c>
    </row>
    <row r="25" spans="2:7" ht="21.75" customHeight="1">
      <c r="B25" s="49">
        <v>4</v>
      </c>
      <c r="C25" s="27">
        <f>IFERROR(INDEX(現場一覧!$C$11:$C$40,MATCH(G25,現場一覧!$R$11:$R$40,0)),"")</f>
        <v>0</v>
      </c>
      <c r="D25" s="27">
        <f>IFERROR(INDEX(現場一覧!$D$11:$D$40,MATCH(G25,現場一覧!$R$11:$R$40,0)),"")</f>
        <v>0</v>
      </c>
      <c r="E25" s="30">
        <f>IFERROR(INDEX(現場一覧!$I$11:$I$40,MATCH(G25,現場一覧!$R$11:$R$40,0)),"")</f>
        <v>0</v>
      </c>
      <c r="F25" s="30" t="str">
        <f>IFERROR(INDEX(現場一覧!$Q$11:$Q$40,MATCH(G25,現場一覧!$R$11:$R$40,0)),"")</f>
        <v/>
      </c>
      <c r="G25" s="50" t="str">
        <f>IFERROR(SMALL(IF(現場一覧!$I$11:$I$40&lt;&gt;"",現場一覧!$R$11:$R$40),4),"")</f>
        <v/>
      </c>
    </row>
    <row r="26" spans="2:7" ht="21.75" customHeight="1">
      <c r="B26" s="49">
        <v>5</v>
      </c>
      <c r="C26" s="27">
        <f>IFERROR(INDEX(現場一覧!$C$11:$C$40,MATCH(G26,現場一覧!$R$11:$R$40,0)),"")</f>
        <v>0</v>
      </c>
      <c r="D26" s="27">
        <f>IFERROR(INDEX(現場一覧!$D$11:$D$40,MATCH(G26,現場一覧!$R$11:$R$40,0)),"")</f>
        <v>0</v>
      </c>
      <c r="E26" s="30">
        <f>IFERROR(INDEX(現場一覧!$I$11:$I$40,MATCH(G26,現場一覧!$R$11:$R$40,0)),"")</f>
        <v>0</v>
      </c>
      <c r="F26" s="30" t="str">
        <f>IFERROR(INDEX(現場一覧!$Q$11:$Q$40,MATCH(G26,現場一覧!$R$11:$R$40,0)),"")</f>
        <v/>
      </c>
      <c r="G26" s="50" t="str">
        <f>IFERROR(SMALL(IF(現場一覧!$I$11:$I$40&lt;&gt;"",現場一覧!$R$11:$R$40),5),"")</f>
        <v/>
      </c>
    </row>
    <row r="27" spans="2:7" ht="21.75" customHeight="1">
      <c r="B27" s="49">
        <v>6</v>
      </c>
      <c r="C27" s="27">
        <f>IFERROR(INDEX(現場一覧!$C$11:$C$40,MATCH(G27,現場一覧!$R$11:$R$40,0)),"")</f>
        <v>0</v>
      </c>
      <c r="D27" s="27">
        <f>IFERROR(INDEX(現場一覧!$D$11:$D$40,MATCH(G27,現場一覧!$R$11:$R$40,0)),"")</f>
        <v>0</v>
      </c>
      <c r="E27" s="30">
        <f>IFERROR(INDEX(現場一覧!$I$11:$I$40,MATCH(G27,現場一覧!$R$11:$R$40,0)),"")</f>
        <v>0</v>
      </c>
      <c r="F27" s="30" t="str">
        <f>IFERROR(INDEX(現場一覧!$Q$11:$Q$40,MATCH(G27,現場一覧!$R$11:$R$40,0)),"")</f>
        <v/>
      </c>
      <c r="G27" s="50" t="str">
        <f>IFERROR(SMALL(IF(現場一覧!$I$11:$I$40&lt;&gt;"",現場一覧!$R$11:$R$40),6),"")</f>
        <v/>
      </c>
    </row>
    <row r="28" spans="2:7" ht="21.75" customHeight="1">
      <c r="B28" s="49">
        <v>7</v>
      </c>
      <c r="C28" s="27">
        <f>IFERROR(INDEX(現場一覧!$C$11:$C$40,MATCH(G28,現場一覧!$R$11:$R$40,0)),"")</f>
        <v>0</v>
      </c>
      <c r="D28" s="27">
        <f>IFERROR(INDEX(現場一覧!$D$11:$D$40,MATCH(G28,現場一覧!$R$11:$R$40,0)),"")</f>
        <v>0</v>
      </c>
      <c r="E28" s="30">
        <f>IFERROR(INDEX(現場一覧!$I$11:$I$40,MATCH(G28,現場一覧!$R$11:$R$40,0)),"")</f>
        <v>0</v>
      </c>
      <c r="F28" s="30" t="str">
        <f>IFERROR(INDEX(現場一覧!$Q$11:$Q$40,MATCH(G28,現場一覧!$R$11:$R$40,0)),"")</f>
        <v/>
      </c>
      <c r="G28" s="50" t="str">
        <f>IFERROR(SMALL(IF(現場一覧!$I$11:$I$40&lt;&gt;"",現場一覧!$R$11:$R$40),7),"")</f>
        <v/>
      </c>
    </row>
    <row r="29" spans="2:7" ht="21.75" customHeight="1">
      <c r="B29" s="49">
        <v>8</v>
      </c>
      <c r="C29" s="27">
        <f>IFERROR(INDEX(現場一覧!$C$11:$C$40,MATCH(G29,現場一覧!$R$11:$R$40,0)),"")</f>
        <v>0</v>
      </c>
      <c r="D29" s="27">
        <f>IFERROR(INDEX(現場一覧!$D$11:$D$40,MATCH(G29,現場一覧!$R$11:$R$40,0)),"")</f>
        <v>0</v>
      </c>
      <c r="E29" s="30">
        <f>IFERROR(INDEX(現場一覧!$I$11:$I$40,MATCH(G29,現場一覧!$R$11:$R$40,0)),"")</f>
        <v>0</v>
      </c>
      <c r="F29" s="30" t="str">
        <f>IFERROR(INDEX(現場一覧!$Q$11:$Q$40,MATCH(G29,現場一覧!$R$11:$R$40,0)),"")</f>
        <v/>
      </c>
      <c r="G29" s="50" t="str">
        <f>IFERROR(SMALL(IF(現場一覧!$I$11:$I$40&lt;&gt;"",現場一覧!$R$11:$R$40),8),"")</f>
        <v/>
      </c>
    </row>
    <row r="30" spans="2:7" ht="21.75" customHeight="1">
      <c r="B30" s="49">
        <v>9</v>
      </c>
      <c r="C30" s="27">
        <f>IFERROR(INDEX(現場一覧!$C$11:$C$40,MATCH(G30,現場一覧!$R$11:$R$40,0)),"")</f>
        <v>0</v>
      </c>
      <c r="D30" s="27">
        <f>IFERROR(INDEX(現場一覧!$D$11:$D$40,MATCH(G30,現場一覧!$R$11:$R$40,0)),"")</f>
        <v>0</v>
      </c>
      <c r="E30" s="30">
        <f>IFERROR(INDEX(現場一覧!$I$11:$I$40,MATCH(G30,現場一覧!$R$11:$R$40,0)),"")</f>
        <v>0</v>
      </c>
      <c r="F30" s="30" t="str">
        <f>IFERROR(INDEX(現場一覧!$Q$11:$Q$40,MATCH(G30,現場一覧!$R$11:$R$40,0)),"")</f>
        <v/>
      </c>
      <c r="G30" s="50" t="str">
        <f>IFERROR(SMALL(IF(現場一覧!$I$11:$I$40&lt;&gt;"",現場一覧!$R$11:$R$40),9),"")</f>
        <v/>
      </c>
    </row>
    <row r="31" spans="2:7" ht="21.75" customHeight="1">
      <c r="B31" s="49">
        <v>10</v>
      </c>
      <c r="C31" s="27">
        <f>IFERROR(INDEX(現場一覧!$C$11:$C$40,MATCH(G31,現場一覧!$R$11:$R$40,0)),"")</f>
        <v>0</v>
      </c>
      <c r="D31" s="27">
        <f>IFERROR(INDEX(現場一覧!$D$11:$D$40,MATCH(G31,現場一覧!$R$11:$R$40,0)),"")</f>
        <v>0</v>
      </c>
      <c r="E31" s="30">
        <f>IFERROR(INDEX(現場一覧!$I$11:$I$40,MATCH(G31,現場一覧!$R$11:$R$40,0)),"")</f>
        <v>0</v>
      </c>
      <c r="F31" s="30" t="str">
        <f>IFERROR(INDEX(現場一覧!$Q$11:$Q$40,MATCH(G31,現場一覧!$R$11:$R$40,0)),"")</f>
        <v/>
      </c>
      <c r="G31" s="50" t="str">
        <f>IFERROR(SMALL(IF(現場一覧!$I$11:$I$40&lt;&gt;"",現場一覧!$R$11:$R$40),10),"")</f>
        <v/>
      </c>
    </row>
    <row r="33" spans="2:7">
      <c r="B33" s="56" t="s">
        <v>123</v>
      </c>
      <c r="C33" s="56"/>
      <c r="D33" s="56"/>
      <c r="E33" s="56"/>
      <c r="F33" s="56"/>
      <c r="G33" s="56"/>
    </row>
  </sheetData>
  <mergeCells count="5">
    <mergeCell ref="B2:E2"/>
    <mergeCell ref="B5:G5"/>
    <mergeCell ref="B7:G7"/>
    <mergeCell ref="B20:G20"/>
    <mergeCell ref="B33:G33"/>
  </mergeCells>
  <phoneticPr fontId="38"/>
  <pageMargins left="0.3" right="0.3" top="0.4" bottom="0.4"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読んで使い方</vt:lpstr>
      <vt:lpstr>現場一覧</vt:lpstr>
      <vt:lpstr>現場詳細</vt:lpstr>
      <vt:lpstr>年度集計</vt:lpstr>
      <vt:lpstr>元請会社別集計</vt:lpstr>
      <vt:lpstr>ランキング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dcterms:created xsi:type="dcterms:W3CDTF">2026-05-04T21:27:15Z</dcterms:created>
  <dcterms:modified xsi:type="dcterms:W3CDTF">2026-05-04T21:33:22Z</dcterms:modified>
  <dc:language>en-US</dc:language>
</cp:coreProperties>
</file>